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1">CHELTUIELI!$A$1:$H$290</definedName>
    <definedName name="_xlnm.Print_Area" localSheetId="0">VENITURI!$A$1:$G$110</definedName>
  </definedNames>
  <calcPr calcId="124519"/>
</workbook>
</file>

<file path=xl/calcChain.xml><?xml version="1.0" encoding="utf-8"?>
<calcChain xmlns="http://schemas.openxmlformats.org/spreadsheetml/2006/main">
  <c r="L254" i="2"/>
  <c r="L255"/>
  <c r="L256"/>
  <c r="L257"/>
  <c r="L258"/>
  <c r="L259"/>
  <c r="L260"/>
  <c r="L261"/>
  <c r="L262"/>
  <c r="L263"/>
  <c r="L264"/>
  <c r="L265"/>
  <c r="L266"/>
  <c r="K254"/>
  <c r="K255"/>
  <c r="K256"/>
  <c r="K257"/>
  <c r="K258"/>
  <c r="K259"/>
  <c r="K260"/>
  <c r="K261"/>
  <c r="K262"/>
  <c r="K263"/>
  <c r="K264"/>
  <c r="K265"/>
  <c r="K266"/>
  <c r="F90"/>
  <c r="G90"/>
  <c r="F91"/>
  <c r="G91"/>
  <c r="H91"/>
  <c r="G117" l="1"/>
  <c r="H177"/>
  <c r="G177"/>
  <c r="L94" l="1"/>
  <c r="L95"/>
  <c r="L96"/>
  <c r="L97"/>
  <c r="L101"/>
  <c r="L110"/>
  <c r="L111"/>
  <c r="L112"/>
  <c r="L113"/>
  <c r="L116"/>
  <c r="L121"/>
  <c r="L122"/>
  <c r="L125"/>
  <c r="L126"/>
  <c r="L127"/>
  <c r="L128"/>
  <c r="L131"/>
  <c r="L135"/>
  <c r="L136"/>
  <c r="L137"/>
  <c r="L138"/>
  <c r="L139"/>
  <c r="L147"/>
  <c r="L150"/>
  <c r="L151"/>
  <c r="L152"/>
  <c r="L153"/>
  <c r="L154"/>
  <c r="L155"/>
  <c r="L156"/>
  <c r="L157"/>
  <c r="L158"/>
  <c r="L159"/>
  <c r="L160"/>
  <c r="L161"/>
  <c r="L162"/>
  <c r="L163"/>
  <c r="L164"/>
  <c r="L165"/>
  <c r="L166"/>
  <c r="L169"/>
  <c r="L170"/>
  <c r="L173"/>
  <c r="L174"/>
  <c r="L177"/>
  <c r="L180"/>
  <c r="L181"/>
  <c r="L183"/>
  <c r="L184"/>
  <c r="L187"/>
  <c r="L188"/>
  <c r="L189"/>
  <c r="L190"/>
  <c r="L193"/>
  <c r="L194"/>
  <c r="L195"/>
  <c r="L196"/>
  <c r="L198"/>
  <c r="L199"/>
  <c r="L200"/>
  <c r="L201"/>
  <c r="L202"/>
  <c r="L204"/>
  <c r="L205"/>
  <c r="L206"/>
  <c r="L207"/>
  <c r="L208"/>
  <c r="L211"/>
  <c r="L212"/>
  <c r="L213"/>
  <c r="L214"/>
  <c r="L215"/>
  <c r="L217"/>
  <c r="L218"/>
  <c r="L219"/>
  <c r="L220"/>
  <c r="L221"/>
  <c r="L222"/>
  <c r="L223"/>
  <c r="L224"/>
  <c r="L225"/>
  <c r="L226"/>
  <c r="L227"/>
  <c r="L228"/>
  <c r="L229"/>
  <c r="L230"/>
  <c r="L231"/>
  <c r="L232"/>
  <c r="L234"/>
  <c r="L235"/>
  <c r="L236"/>
  <c r="L237"/>
  <c r="L238"/>
  <c r="L239"/>
  <c r="L240"/>
  <c r="L241"/>
  <c r="L244"/>
  <c r="L245"/>
  <c r="L246"/>
  <c r="K88"/>
  <c r="L88" s="1"/>
  <c r="K92"/>
  <c r="L92" s="1"/>
  <c r="K93"/>
  <c r="L93" s="1"/>
  <c r="K94"/>
  <c r="K95"/>
  <c r="K96"/>
  <c r="K97"/>
  <c r="K100"/>
  <c r="L100" s="1"/>
  <c r="K101"/>
  <c r="K102"/>
  <c r="L102" s="1"/>
  <c r="K103"/>
  <c r="L103" s="1"/>
  <c r="K104"/>
  <c r="L104" s="1"/>
  <c r="K105"/>
  <c r="L105" s="1"/>
  <c r="K106"/>
  <c r="L106" s="1"/>
  <c r="K109"/>
  <c r="L109" s="1"/>
  <c r="K110"/>
  <c r="K111"/>
  <c r="K112"/>
  <c r="K113"/>
  <c r="K115"/>
  <c r="L115" s="1"/>
  <c r="K116"/>
  <c r="K118"/>
  <c r="L118" s="1"/>
  <c r="K119"/>
  <c r="L119" s="1"/>
  <c r="K121"/>
  <c r="K122"/>
  <c r="K124"/>
  <c r="L124" s="1"/>
  <c r="K125"/>
  <c r="K126"/>
  <c r="K127"/>
  <c r="K128"/>
  <c r="K130"/>
  <c r="L130" s="1"/>
  <c r="K131"/>
  <c r="K134"/>
  <c r="L134" s="1"/>
  <c r="K135"/>
  <c r="K136"/>
  <c r="K137"/>
  <c r="K138"/>
  <c r="K139"/>
  <c r="K140"/>
  <c r="L140" s="1"/>
  <c r="K143"/>
  <c r="L143" s="1"/>
  <c r="K144"/>
  <c r="L144" s="1"/>
  <c r="K146"/>
  <c r="L146" s="1"/>
  <c r="K147"/>
  <c r="K149"/>
  <c r="L149" s="1"/>
  <c r="K150"/>
  <c r="K151"/>
  <c r="K152"/>
  <c r="K153"/>
  <c r="K154"/>
  <c r="K155"/>
  <c r="K156"/>
  <c r="K157"/>
  <c r="K158"/>
  <c r="K159"/>
  <c r="K160"/>
  <c r="K161"/>
  <c r="K162"/>
  <c r="K163"/>
  <c r="K164"/>
  <c r="K165"/>
  <c r="K166"/>
  <c r="K168"/>
  <c r="L168" s="1"/>
  <c r="K169"/>
  <c r="K170"/>
  <c r="K172"/>
  <c r="L172" s="1"/>
  <c r="K173"/>
  <c r="K174"/>
  <c r="K177"/>
  <c r="K178"/>
  <c r="L178" s="1"/>
  <c r="K179"/>
  <c r="L179" s="1"/>
  <c r="K180"/>
  <c r="K181"/>
  <c r="K182"/>
  <c r="L182" s="1"/>
  <c r="K183"/>
  <c r="K184"/>
  <c r="K185"/>
  <c r="L185" s="1"/>
  <c r="K186"/>
  <c r="K187"/>
  <c r="K188"/>
  <c r="K189"/>
  <c r="K190"/>
  <c r="K191"/>
  <c r="L191" s="1"/>
  <c r="K192"/>
  <c r="K193"/>
  <c r="K194"/>
  <c r="K195"/>
  <c r="K196"/>
  <c r="K197"/>
  <c r="K198"/>
  <c r="K199"/>
  <c r="K200"/>
  <c r="K201"/>
  <c r="K202"/>
  <c r="K203"/>
  <c r="K204"/>
  <c r="K205"/>
  <c r="K206"/>
  <c r="K207"/>
  <c r="K208"/>
  <c r="K209"/>
  <c r="L209" s="1"/>
  <c r="K210"/>
  <c r="K211"/>
  <c r="K212"/>
  <c r="K213"/>
  <c r="K214"/>
  <c r="K215"/>
  <c r="K216"/>
  <c r="K217"/>
  <c r="K218"/>
  <c r="K219"/>
  <c r="K220"/>
  <c r="K221"/>
  <c r="K222"/>
  <c r="K223"/>
  <c r="K224"/>
  <c r="K225"/>
  <c r="K226"/>
  <c r="K227"/>
  <c r="K228"/>
  <c r="K229"/>
  <c r="K230"/>
  <c r="K231"/>
  <c r="K232"/>
  <c r="K233"/>
  <c r="L233" s="1"/>
  <c r="K234"/>
  <c r="K235"/>
  <c r="K236"/>
  <c r="K237"/>
  <c r="K238"/>
  <c r="K239"/>
  <c r="K240"/>
  <c r="K241"/>
  <c r="K242"/>
  <c r="L242" s="1"/>
  <c r="K9"/>
  <c r="L9" s="1"/>
  <c r="K11"/>
  <c r="L11" s="1"/>
  <c r="K12"/>
  <c r="L12" s="1"/>
  <c r="K13"/>
  <c r="L13" s="1"/>
  <c r="K14"/>
  <c r="L14" s="1"/>
  <c r="K15"/>
  <c r="L15" s="1"/>
  <c r="K16"/>
  <c r="L16" s="1"/>
  <c r="K17"/>
  <c r="L17" s="1"/>
  <c r="D53"/>
  <c r="K25"/>
  <c r="L25" s="1"/>
  <c r="K26"/>
  <c r="L26" s="1"/>
  <c r="K27"/>
  <c r="L27" s="1"/>
  <c r="K28"/>
  <c r="L28" s="1"/>
  <c r="K29"/>
  <c r="L29" s="1"/>
  <c r="K30"/>
  <c r="L30" s="1"/>
  <c r="K31"/>
  <c r="L31" s="1"/>
  <c r="K32"/>
  <c r="L32" s="1"/>
  <c r="K33"/>
  <c r="L33" s="1"/>
  <c r="K35"/>
  <c r="L35" s="1"/>
  <c r="K37"/>
  <c r="L37" s="1"/>
  <c r="K38"/>
  <c r="L38" s="1"/>
  <c r="K39"/>
  <c r="L39" s="1"/>
  <c r="K40"/>
  <c r="L40" s="1"/>
  <c r="K41"/>
  <c r="L41" s="1"/>
  <c r="K42"/>
  <c r="L42" s="1"/>
  <c r="K43"/>
  <c r="L43" s="1"/>
  <c r="K46"/>
  <c r="L46" s="1"/>
  <c r="K47"/>
  <c r="L47" s="1"/>
  <c r="K48"/>
  <c r="L48" s="1"/>
  <c r="K49"/>
  <c r="L49" s="1"/>
  <c r="K50"/>
  <c r="L50" s="1"/>
  <c r="K51"/>
  <c r="L51" s="1"/>
  <c r="K52"/>
  <c r="L52" s="1"/>
  <c r="K54"/>
  <c r="L54" s="1"/>
  <c r="K55"/>
  <c r="L55" s="1"/>
  <c r="K56"/>
  <c r="L56" s="1"/>
  <c r="K57"/>
  <c r="L57" s="1"/>
  <c r="K58"/>
  <c r="L58" s="1"/>
  <c r="K60"/>
  <c r="L60" s="1"/>
  <c r="K62"/>
  <c r="L62" s="1"/>
  <c r="K63"/>
  <c r="L63" s="1"/>
  <c r="K64"/>
  <c r="L64" s="1"/>
  <c r="K65"/>
  <c r="L65" s="1"/>
  <c r="K66"/>
  <c r="L66" s="1"/>
  <c r="K67"/>
  <c r="L67" s="1"/>
  <c r="K68"/>
  <c r="L68" s="1"/>
  <c r="K69"/>
  <c r="L69" s="1"/>
  <c r="K70"/>
  <c r="L70" s="1"/>
  <c r="K71"/>
  <c r="L71" s="1"/>
  <c r="K72"/>
  <c r="L72" s="1"/>
  <c r="K73"/>
  <c r="L73" s="1"/>
  <c r="K74"/>
  <c r="L74" s="1"/>
  <c r="K76"/>
  <c r="L76" s="1"/>
  <c r="K77"/>
  <c r="L77" s="1"/>
  <c r="K78"/>
  <c r="L78" s="1"/>
  <c r="K79"/>
  <c r="L79" s="1"/>
  <c r="K80"/>
  <c r="L80" s="1"/>
  <c r="K81"/>
  <c r="L81" s="1"/>
  <c r="K82"/>
  <c r="L82" s="1"/>
  <c r="K83"/>
  <c r="L83" s="1"/>
  <c r="K84"/>
  <c r="L84" s="1"/>
  <c r="K85"/>
  <c r="L85" s="1"/>
  <c r="K86"/>
  <c r="L86" s="1"/>
  <c r="K248" l="1"/>
  <c r="K249"/>
  <c r="K250"/>
  <c r="K251"/>
  <c r="K252"/>
  <c r="K253"/>
  <c r="K247"/>
  <c r="L248" l="1"/>
  <c r="L249"/>
  <c r="L250"/>
  <c r="L251"/>
  <c r="L252"/>
  <c r="L253"/>
  <c r="L247"/>
  <c r="H99" l="1"/>
  <c r="H98" s="1"/>
  <c r="G99"/>
  <c r="K99" s="1"/>
  <c r="F99"/>
  <c r="F98" s="1"/>
  <c r="E99"/>
  <c r="E98" s="1"/>
  <c r="D99"/>
  <c r="D98" s="1"/>
  <c r="C99"/>
  <c r="C98"/>
  <c r="L99" l="1"/>
  <c r="G98"/>
  <c r="K98" s="1"/>
  <c r="L98" s="1"/>
  <c r="F45" i="1"/>
  <c r="F26"/>
  <c r="F17"/>
  <c r="F24"/>
  <c r="J24" s="1"/>
  <c r="F29"/>
  <c r="F30"/>
  <c r="F32"/>
  <c r="F36"/>
  <c r="F42"/>
  <c r="F43"/>
  <c r="J43" s="1"/>
  <c r="F44"/>
  <c r="F48"/>
  <c r="F49"/>
  <c r="F61"/>
  <c r="F69"/>
  <c r="F78"/>
  <c r="F106"/>
  <c r="J9"/>
  <c r="J10"/>
  <c r="J11"/>
  <c r="J12"/>
  <c r="J13"/>
  <c r="J17"/>
  <c r="J18"/>
  <c r="J19"/>
  <c r="J20"/>
  <c r="J21"/>
  <c r="J22"/>
  <c r="J25"/>
  <c r="J26"/>
  <c r="J29"/>
  <c r="J30"/>
  <c r="J31"/>
  <c r="J32"/>
  <c r="J33"/>
  <c r="J34"/>
  <c r="J35"/>
  <c r="J36"/>
  <c r="J37"/>
  <c r="J38"/>
  <c r="J39"/>
  <c r="J40"/>
  <c r="J41"/>
  <c r="J42"/>
  <c r="J44"/>
  <c r="J45"/>
  <c r="J46"/>
  <c r="J47"/>
  <c r="J48"/>
  <c r="J49"/>
  <c r="J50"/>
  <c r="J52"/>
  <c r="J53"/>
  <c r="J54"/>
  <c r="J55"/>
  <c r="J56"/>
  <c r="J59"/>
  <c r="J60"/>
  <c r="J61"/>
  <c r="J62"/>
  <c r="J63"/>
  <c r="J67"/>
  <c r="J68"/>
  <c r="J69"/>
  <c r="J70"/>
  <c r="J71"/>
  <c r="J72"/>
  <c r="J73"/>
  <c r="J74"/>
  <c r="J75"/>
  <c r="J76"/>
  <c r="J77"/>
  <c r="J78"/>
  <c r="J79"/>
  <c r="J80"/>
  <c r="J81"/>
  <c r="J82"/>
  <c r="J83"/>
  <c r="J84"/>
  <c r="J85"/>
  <c r="J86"/>
  <c r="J87"/>
  <c r="J88"/>
  <c r="J89"/>
  <c r="J90"/>
  <c r="J91"/>
  <c r="J92"/>
  <c r="J93"/>
  <c r="J94"/>
  <c r="J95"/>
  <c r="J96"/>
  <c r="J97"/>
  <c r="J98"/>
  <c r="J99"/>
  <c r="J100"/>
  <c r="J101"/>
  <c r="J102"/>
  <c r="J103"/>
  <c r="J104"/>
  <c r="J106"/>
  <c r="I7"/>
  <c r="F37"/>
  <c r="F86" l="1"/>
  <c r="D250" i="2" l="1"/>
  <c r="D234"/>
  <c r="E234"/>
  <c r="F234"/>
  <c r="G234"/>
  <c r="H234"/>
  <c r="C234"/>
  <c r="D221"/>
  <c r="E221"/>
  <c r="F221"/>
  <c r="G221"/>
  <c r="H221"/>
  <c r="C221"/>
  <c r="D229"/>
  <c r="E229"/>
  <c r="F229"/>
  <c r="G229"/>
  <c r="H229"/>
  <c r="C229"/>
  <c r="D225"/>
  <c r="E225"/>
  <c r="F225"/>
  <c r="G225"/>
  <c r="H225"/>
  <c r="C225"/>
  <c r="D216"/>
  <c r="E216"/>
  <c r="F216"/>
  <c r="G216"/>
  <c r="H216"/>
  <c r="L216" s="1"/>
  <c r="C216"/>
  <c r="D210"/>
  <c r="E210"/>
  <c r="F210"/>
  <c r="G210"/>
  <c r="H210"/>
  <c r="L210" s="1"/>
  <c r="C210"/>
  <c r="C197"/>
  <c r="D200"/>
  <c r="E200"/>
  <c r="F200"/>
  <c r="G200"/>
  <c r="H200"/>
  <c r="C200"/>
  <c r="D203"/>
  <c r="D197" s="1"/>
  <c r="E203"/>
  <c r="E197" s="1"/>
  <c r="F203"/>
  <c r="F197" s="1"/>
  <c r="G203"/>
  <c r="G197" s="1"/>
  <c r="H203"/>
  <c r="L203" s="1"/>
  <c r="C203"/>
  <c r="D192"/>
  <c r="E192"/>
  <c r="F192"/>
  <c r="G192"/>
  <c r="H192"/>
  <c r="L192" s="1"/>
  <c r="C192"/>
  <c r="D186"/>
  <c r="E186"/>
  <c r="F186"/>
  <c r="G186"/>
  <c r="H186"/>
  <c r="L186" s="1"/>
  <c r="C186"/>
  <c r="D176"/>
  <c r="E176"/>
  <c r="F176"/>
  <c r="G176"/>
  <c r="K176" s="1"/>
  <c r="H176"/>
  <c r="C176"/>
  <c r="D171"/>
  <c r="E171"/>
  <c r="F171"/>
  <c r="G171"/>
  <c r="K171" s="1"/>
  <c r="H171"/>
  <c r="C171"/>
  <c r="D167"/>
  <c r="E167"/>
  <c r="F167"/>
  <c r="G167"/>
  <c r="K167" s="1"/>
  <c r="H167"/>
  <c r="C167"/>
  <c r="D160"/>
  <c r="E160"/>
  <c r="F160"/>
  <c r="G160"/>
  <c r="H160"/>
  <c r="C160"/>
  <c r="D154"/>
  <c r="E154"/>
  <c r="F154"/>
  <c r="G154"/>
  <c r="H154"/>
  <c r="C154"/>
  <c r="D148"/>
  <c r="E148"/>
  <c r="F148"/>
  <c r="G148"/>
  <c r="K148" s="1"/>
  <c r="H148"/>
  <c r="C148"/>
  <c r="D145"/>
  <c r="E145"/>
  <c r="F145"/>
  <c r="G145"/>
  <c r="K145" s="1"/>
  <c r="H145"/>
  <c r="C145"/>
  <c r="D142"/>
  <c r="E142"/>
  <c r="F142"/>
  <c r="G142"/>
  <c r="K142" s="1"/>
  <c r="H142"/>
  <c r="C142"/>
  <c r="D133"/>
  <c r="E133"/>
  <c r="F133"/>
  <c r="G133"/>
  <c r="K133" s="1"/>
  <c r="H133"/>
  <c r="C133"/>
  <c r="D129"/>
  <c r="E129"/>
  <c r="F129"/>
  <c r="G129"/>
  <c r="K129" s="1"/>
  <c r="H129"/>
  <c r="C129"/>
  <c r="D126"/>
  <c r="E126"/>
  <c r="F126"/>
  <c r="G126"/>
  <c r="H126"/>
  <c r="C126"/>
  <c r="D123"/>
  <c r="E123"/>
  <c r="F123"/>
  <c r="G123"/>
  <c r="K123" s="1"/>
  <c r="L123" s="1"/>
  <c r="H123"/>
  <c r="C123"/>
  <c r="D120"/>
  <c r="E120"/>
  <c r="F120"/>
  <c r="G120"/>
  <c r="K120" s="1"/>
  <c r="H120"/>
  <c r="C120"/>
  <c r="D117"/>
  <c r="E117"/>
  <c r="F117"/>
  <c r="K117"/>
  <c r="H117"/>
  <c r="C117"/>
  <c r="D114"/>
  <c r="E114"/>
  <c r="F114"/>
  <c r="G114"/>
  <c r="K114" s="1"/>
  <c r="L114" s="1"/>
  <c r="H114"/>
  <c r="C114"/>
  <c r="D111"/>
  <c r="E111"/>
  <c r="F111"/>
  <c r="G111"/>
  <c r="H111"/>
  <c r="C111"/>
  <c r="D108"/>
  <c r="E108"/>
  <c r="F108"/>
  <c r="G108"/>
  <c r="K108" s="1"/>
  <c r="H108"/>
  <c r="C108"/>
  <c r="D95"/>
  <c r="E95"/>
  <c r="F95"/>
  <c r="G95"/>
  <c r="H95"/>
  <c r="C95"/>
  <c r="L133" l="1"/>
  <c r="L108"/>
  <c r="L117"/>
  <c r="L120"/>
  <c r="L129"/>
  <c r="L142"/>
  <c r="L171"/>
  <c r="L145"/>
  <c r="L148"/>
  <c r="L167"/>
  <c r="L176"/>
  <c r="H197"/>
  <c r="L197" s="1"/>
  <c r="D246"/>
  <c r="E250"/>
  <c r="E246" s="1"/>
  <c r="F250"/>
  <c r="F246" s="1"/>
  <c r="G250"/>
  <c r="G246" s="1"/>
  <c r="H250"/>
  <c r="H246" s="1"/>
  <c r="C250"/>
  <c r="C246" s="1"/>
  <c r="D91" i="1" l="1"/>
  <c r="E91"/>
  <c r="F91"/>
  <c r="G91"/>
  <c r="D95"/>
  <c r="E95"/>
  <c r="F95"/>
  <c r="G95"/>
  <c r="C95"/>
  <c r="D132" i="2" l="1"/>
  <c r="E132"/>
  <c r="F132"/>
  <c r="G132"/>
  <c r="K132" s="1"/>
  <c r="H132"/>
  <c r="C132"/>
  <c r="L132" l="1"/>
  <c r="C105" i="1"/>
  <c r="C103"/>
  <c r="C102" s="1"/>
  <c r="C101" s="1"/>
  <c r="C98" s="1"/>
  <c r="C99"/>
  <c r="C92"/>
  <c r="C91" s="1"/>
  <c r="C89"/>
  <c r="C88"/>
  <c r="D256" i="2" l="1"/>
  <c r="E256"/>
  <c r="F256"/>
  <c r="G256"/>
  <c r="H256"/>
  <c r="C256"/>
  <c r="D105" i="1"/>
  <c r="E105"/>
  <c r="F105"/>
  <c r="J105" s="1"/>
  <c r="G105"/>
  <c r="D103"/>
  <c r="D102" s="1"/>
  <c r="D101" s="1"/>
  <c r="E103"/>
  <c r="E102" s="1"/>
  <c r="E101" s="1"/>
  <c r="F103"/>
  <c r="F102" s="1"/>
  <c r="F101" s="1"/>
  <c r="G103"/>
  <c r="G102" s="1"/>
  <c r="G101" s="1"/>
  <c r="D99"/>
  <c r="E99"/>
  <c r="F99"/>
  <c r="G99"/>
  <c r="D92"/>
  <c r="E92"/>
  <c r="F92"/>
  <c r="G92"/>
  <c r="D89"/>
  <c r="D88" s="1"/>
  <c r="E89"/>
  <c r="E88" s="1"/>
  <c r="F89"/>
  <c r="F88" s="1"/>
  <c r="G89"/>
  <c r="G88" s="1"/>
  <c r="D79"/>
  <c r="E79"/>
  <c r="F79"/>
  <c r="G79"/>
  <c r="D66"/>
  <c r="D65" s="1"/>
  <c r="D64" s="1"/>
  <c r="E66"/>
  <c r="E65" s="1"/>
  <c r="E64" s="1"/>
  <c r="F66"/>
  <c r="J66" s="1"/>
  <c r="G66"/>
  <c r="D62"/>
  <c r="E62"/>
  <c r="F62"/>
  <c r="G62"/>
  <c r="D58"/>
  <c r="D57" s="1"/>
  <c r="E58"/>
  <c r="E57" s="1"/>
  <c r="F58"/>
  <c r="G58"/>
  <c r="D55"/>
  <c r="E55"/>
  <c r="F55"/>
  <c r="G55"/>
  <c r="D53"/>
  <c r="D52" s="1"/>
  <c r="E53"/>
  <c r="E52" s="1"/>
  <c r="F53"/>
  <c r="F52" s="1"/>
  <c r="G53"/>
  <c r="D28"/>
  <c r="D27" s="1"/>
  <c r="E28"/>
  <c r="E27" s="1"/>
  <c r="F28"/>
  <c r="G28"/>
  <c r="G27" s="1"/>
  <c r="D23"/>
  <c r="E23"/>
  <c r="F23"/>
  <c r="J23" s="1"/>
  <c r="G23"/>
  <c r="D16"/>
  <c r="D15" s="1"/>
  <c r="E16"/>
  <c r="E15" s="1"/>
  <c r="F16"/>
  <c r="J16" s="1"/>
  <c r="G16"/>
  <c r="D9"/>
  <c r="E9"/>
  <c r="F9"/>
  <c r="G9"/>
  <c r="C79"/>
  <c r="C66"/>
  <c r="C62"/>
  <c r="C58"/>
  <c r="C57" s="1"/>
  <c r="C55"/>
  <c r="C53"/>
  <c r="C52" s="1"/>
  <c r="C28"/>
  <c r="C27" s="1"/>
  <c r="C23"/>
  <c r="C16"/>
  <c r="C15" s="1"/>
  <c r="C9"/>
  <c r="G15" l="1"/>
  <c r="G14" s="1"/>
  <c r="F27"/>
  <c r="J27" s="1"/>
  <c r="J28"/>
  <c r="F57"/>
  <c r="J57" s="1"/>
  <c r="J58"/>
  <c r="F15"/>
  <c r="J15" s="1"/>
  <c r="F65"/>
  <c r="C65"/>
  <c r="C64" s="1"/>
  <c r="E98"/>
  <c r="G98"/>
  <c r="D98"/>
  <c r="C51"/>
  <c r="C14"/>
  <c r="C8" s="1"/>
  <c r="C7" s="1"/>
  <c r="F98"/>
  <c r="G65"/>
  <c r="G64" s="1"/>
  <c r="G57"/>
  <c r="E51"/>
  <c r="D51"/>
  <c r="G52"/>
  <c r="E14"/>
  <c r="D14"/>
  <c r="F14" l="1"/>
  <c r="J14" s="1"/>
  <c r="F51"/>
  <c r="J51" s="1"/>
  <c r="G51"/>
  <c r="G8" s="1"/>
  <c r="G7" s="1"/>
  <c r="F64"/>
  <c r="J64" s="1"/>
  <c r="J65"/>
  <c r="D8"/>
  <c r="D7" s="1"/>
  <c r="E8"/>
  <c r="E7" s="1"/>
  <c r="F8" l="1"/>
  <c r="J8" s="1"/>
  <c r="D263" i="2"/>
  <c r="D262" s="1"/>
  <c r="D261" s="1"/>
  <c r="D260" s="1"/>
  <c r="D259" s="1"/>
  <c r="E263"/>
  <c r="E262" s="1"/>
  <c r="E261" s="1"/>
  <c r="E260" s="1"/>
  <c r="E259" s="1"/>
  <c r="F263"/>
  <c r="F262" s="1"/>
  <c r="F261" s="1"/>
  <c r="F260" s="1"/>
  <c r="F259" s="1"/>
  <c r="G263"/>
  <c r="G262" s="1"/>
  <c r="G261" s="1"/>
  <c r="G260" s="1"/>
  <c r="G259" s="1"/>
  <c r="H263"/>
  <c r="H262" s="1"/>
  <c r="H261" s="1"/>
  <c r="H260" s="1"/>
  <c r="H259" s="1"/>
  <c r="D264"/>
  <c r="E264"/>
  <c r="F264"/>
  <c r="G264"/>
  <c r="H264"/>
  <c r="G245"/>
  <c r="G244" s="1"/>
  <c r="F245"/>
  <c r="F244" s="1"/>
  <c r="D245"/>
  <c r="D244" s="1"/>
  <c r="E245"/>
  <c r="E244" s="1"/>
  <c r="H245"/>
  <c r="H244" s="1"/>
  <c r="D91"/>
  <c r="E91"/>
  <c r="K91"/>
  <c r="C91"/>
  <c r="L91" l="1"/>
  <c r="F7" i="1"/>
  <c r="J7" s="1"/>
  <c r="D285" i="2"/>
  <c r="D284" s="1"/>
  <c r="D283" s="1"/>
  <c r="D282" s="1"/>
  <c r="E285"/>
  <c r="E284" s="1"/>
  <c r="E283" s="1"/>
  <c r="E282" s="1"/>
  <c r="E279" s="1"/>
  <c r="E278" s="1"/>
  <c r="E277" s="1"/>
  <c r="F285"/>
  <c r="F284" s="1"/>
  <c r="F283" s="1"/>
  <c r="F282" s="1"/>
  <c r="G285"/>
  <c r="G284" s="1"/>
  <c r="G283" s="1"/>
  <c r="G282" s="1"/>
  <c r="H285"/>
  <c r="H284" s="1"/>
  <c r="H283" s="1"/>
  <c r="H282" s="1"/>
  <c r="D279"/>
  <c r="D278" s="1"/>
  <c r="D277" s="1"/>
  <c r="G279"/>
  <c r="G278" s="1"/>
  <c r="G277" s="1"/>
  <c r="H279"/>
  <c r="H278" s="1"/>
  <c r="H277" s="1"/>
  <c r="D281"/>
  <c r="D280" s="1"/>
  <c r="G281"/>
  <c r="G280" s="1"/>
  <c r="H281"/>
  <c r="H280" s="1"/>
  <c r="D273"/>
  <c r="E273"/>
  <c r="F273"/>
  <c r="G273"/>
  <c r="H273"/>
  <c r="D269"/>
  <c r="D268" s="1"/>
  <c r="D14" s="1"/>
  <c r="E269"/>
  <c r="E268" s="1"/>
  <c r="E14" s="1"/>
  <c r="F269"/>
  <c r="G269"/>
  <c r="H269"/>
  <c r="H268" s="1"/>
  <c r="H14" s="1"/>
  <c r="G12"/>
  <c r="D243"/>
  <c r="E243"/>
  <c r="F243"/>
  <c r="G243"/>
  <c r="H243"/>
  <c r="H18" s="1"/>
  <c r="E12"/>
  <c r="D12"/>
  <c r="F12"/>
  <c r="H12"/>
  <c r="F220"/>
  <c r="G220"/>
  <c r="D220"/>
  <c r="E220"/>
  <c r="H220"/>
  <c r="E175"/>
  <c r="H175"/>
  <c r="D175"/>
  <c r="D159"/>
  <c r="E159"/>
  <c r="E141" s="1"/>
  <c r="F159"/>
  <c r="G159"/>
  <c r="G141" s="1"/>
  <c r="K141" s="1"/>
  <c r="H159"/>
  <c r="H141" s="1"/>
  <c r="D141"/>
  <c r="F141"/>
  <c r="E107"/>
  <c r="G107"/>
  <c r="K107" s="1"/>
  <c r="D107"/>
  <c r="F107"/>
  <c r="H107"/>
  <c r="H90" s="1"/>
  <c r="F79"/>
  <c r="F17" s="1"/>
  <c r="D80"/>
  <c r="D79" s="1"/>
  <c r="E80"/>
  <c r="E79" s="1"/>
  <c r="F80"/>
  <c r="G80"/>
  <c r="G79" s="1"/>
  <c r="H80"/>
  <c r="H79" s="1"/>
  <c r="D75"/>
  <c r="D15" s="1"/>
  <c r="E75"/>
  <c r="E15" s="1"/>
  <c r="F75"/>
  <c r="F15" s="1"/>
  <c r="G75"/>
  <c r="H75"/>
  <c r="D73"/>
  <c r="D72" s="1"/>
  <c r="D11" s="1"/>
  <c r="E73"/>
  <c r="E72" s="1"/>
  <c r="E11" s="1"/>
  <c r="F73"/>
  <c r="F72" s="1"/>
  <c r="F11" s="1"/>
  <c r="G73"/>
  <c r="G72" s="1"/>
  <c r="G11" s="1"/>
  <c r="H73"/>
  <c r="H72" s="1"/>
  <c r="H11" s="1"/>
  <c r="D69"/>
  <c r="E69"/>
  <c r="F69"/>
  <c r="G69"/>
  <c r="H69"/>
  <c r="D61"/>
  <c r="E61"/>
  <c r="F61"/>
  <c r="G61"/>
  <c r="K61" s="1"/>
  <c r="L61" s="1"/>
  <c r="H61"/>
  <c r="D59"/>
  <c r="E59"/>
  <c r="F59"/>
  <c r="G59"/>
  <c r="K59" s="1"/>
  <c r="L59" s="1"/>
  <c r="H59"/>
  <c r="D36"/>
  <c r="E36"/>
  <c r="F36"/>
  <c r="G36"/>
  <c r="K36" s="1"/>
  <c r="H36"/>
  <c r="D34"/>
  <c r="E34"/>
  <c r="F34"/>
  <c r="G34"/>
  <c r="K34" s="1"/>
  <c r="L34" s="1"/>
  <c r="H34"/>
  <c r="H15"/>
  <c r="D18"/>
  <c r="E18"/>
  <c r="F18"/>
  <c r="D24"/>
  <c r="E24"/>
  <c r="F24"/>
  <c r="G24"/>
  <c r="K24" s="1"/>
  <c r="H24"/>
  <c r="C285"/>
  <c r="C284" s="1"/>
  <c r="C283" s="1"/>
  <c r="C282" s="1"/>
  <c r="C281"/>
  <c r="C280" s="1"/>
  <c r="C279"/>
  <c r="C278" s="1"/>
  <c r="C277" s="1"/>
  <c r="C273"/>
  <c r="C269"/>
  <c r="C264"/>
  <c r="C263"/>
  <c r="C262" s="1"/>
  <c r="C261" s="1"/>
  <c r="C260" s="1"/>
  <c r="C259" s="1"/>
  <c r="C245"/>
  <c r="C244" s="1"/>
  <c r="C12" s="1"/>
  <c r="C243"/>
  <c r="C18" s="1"/>
  <c r="C159"/>
  <c r="C141" s="1"/>
  <c r="C107"/>
  <c r="C80"/>
  <c r="C79" s="1"/>
  <c r="C17" s="1"/>
  <c r="C78"/>
  <c r="C16" s="1"/>
  <c r="C75"/>
  <c r="C15" s="1"/>
  <c r="C73"/>
  <c r="C72" s="1"/>
  <c r="C69"/>
  <c r="C61"/>
  <c r="C59"/>
  <c r="C36"/>
  <c r="C34"/>
  <c r="C24"/>
  <c r="C23" s="1"/>
  <c r="C11"/>
  <c r="G18" l="1"/>
  <c r="K18" s="1"/>
  <c r="L18" s="1"/>
  <c r="K243"/>
  <c r="L243" s="1"/>
  <c r="L107"/>
  <c r="L141"/>
  <c r="L36"/>
  <c r="L24"/>
  <c r="G15"/>
  <c r="K75"/>
  <c r="L75" s="1"/>
  <c r="F279"/>
  <c r="F278" s="1"/>
  <c r="F277" s="1"/>
  <c r="F281"/>
  <c r="F280" s="1"/>
  <c r="E281"/>
  <c r="E280" s="1"/>
  <c r="H23"/>
  <c r="D23"/>
  <c r="D9" s="1"/>
  <c r="F268"/>
  <c r="F14" s="1"/>
  <c r="G268"/>
  <c r="G14" s="1"/>
  <c r="E13"/>
  <c r="G13"/>
  <c r="H13"/>
  <c r="F13"/>
  <c r="D13"/>
  <c r="G175"/>
  <c r="K175" s="1"/>
  <c r="L175" s="1"/>
  <c r="F175"/>
  <c r="E90"/>
  <c r="E89" s="1"/>
  <c r="E53" s="1"/>
  <c r="E45" s="1"/>
  <c r="E44" s="1"/>
  <c r="H89"/>
  <c r="D90"/>
  <c r="D89" s="1"/>
  <c r="D45" s="1"/>
  <c r="D44" s="1"/>
  <c r="K90"/>
  <c r="E78"/>
  <c r="E16" s="1"/>
  <c r="E17"/>
  <c r="H78"/>
  <c r="H16" s="1"/>
  <c r="H17"/>
  <c r="D78"/>
  <c r="D16" s="1"/>
  <c r="D17"/>
  <c r="G17"/>
  <c r="G78"/>
  <c r="G16" s="1"/>
  <c r="F78"/>
  <c r="F16" s="1"/>
  <c r="F23"/>
  <c r="F9" s="1"/>
  <c r="E23"/>
  <c r="E9" s="1"/>
  <c r="G23"/>
  <c r="K23" s="1"/>
  <c r="H9"/>
  <c r="C175"/>
  <c r="C220"/>
  <c r="C13"/>
  <c r="C268"/>
  <c r="C14" s="1"/>
  <c r="C9"/>
  <c r="C90"/>
  <c r="L90" l="1"/>
  <c r="H53"/>
  <c r="H45" s="1"/>
  <c r="H44" s="1"/>
  <c r="H22" s="1"/>
  <c r="H21" s="1"/>
  <c r="L23"/>
  <c r="G9"/>
  <c r="C89"/>
  <c r="C53" s="1"/>
  <c r="C45" s="1"/>
  <c r="C44" s="1"/>
  <c r="C87" s="1"/>
  <c r="G89"/>
  <c r="F89"/>
  <c r="F53" s="1"/>
  <c r="F45" s="1"/>
  <c r="F44" s="1"/>
  <c r="E10"/>
  <c r="E8" s="1"/>
  <c r="E7" s="1"/>
  <c r="E87"/>
  <c r="D10"/>
  <c r="D8" s="1"/>
  <c r="D7" s="1"/>
  <c r="D87"/>
  <c r="D22"/>
  <c r="D21" s="1"/>
  <c r="E22"/>
  <c r="E21" s="1"/>
  <c r="G53" l="1"/>
  <c r="G45" s="1"/>
  <c r="K45" s="1"/>
  <c r="L45" s="1"/>
  <c r="K89"/>
  <c r="L89" s="1"/>
  <c r="H10"/>
  <c r="H8" s="1"/>
  <c r="H7" s="1"/>
  <c r="H87"/>
  <c r="D20"/>
  <c r="D19" s="1"/>
  <c r="C22"/>
  <c r="C21" s="1"/>
  <c r="C10"/>
  <c r="C20" s="1"/>
  <c r="C19" s="1"/>
  <c r="F10"/>
  <c r="F22"/>
  <c r="F21" s="1"/>
  <c r="F87"/>
  <c r="E20"/>
  <c r="E19" s="1"/>
  <c r="K53" l="1"/>
  <c r="L53" s="1"/>
  <c r="G44"/>
  <c r="H20"/>
  <c r="H19" s="1"/>
  <c r="C8"/>
  <c r="C7" s="1"/>
  <c r="F20"/>
  <c r="F19" s="1"/>
  <c r="F8"/>
  <c r="F7" s="1"/>
  <c r="G87" l="1"/>
  <c r="K87" s="1"/>
  <c r="L87" s="1"/>
  <c r="K44"/>
  <c r="L44" s="1"/>
  <c r="G10"/>
  <c r="K10" s="1"/>
  <c r="L10" s="1"/>
  <c r="G22"/>
  <c r="G21" l="1"/>
  <c r="K21" s="1"/>
  <c r="L21" s="1"/>
  <c r="K22"/>
  <c r="L22" s="1"/>
  <c r="G20"/>
  <c r="G8"/>
  <c r="G19" l="1"/>
  <c r="K19" s="1"/>
  <c r="L19" s="1"/>
  <c r="K20"/>
  <c r="L20" s="1"/>
  <c r="G7"/>
  <c r="K7" s="1"/>
  <c r="L7" s="1"/>
  <c r="K8"/>
  <c r="L8" s="1"/>
</calcChain>
</file>

<file path=xl/sharedStrings.xml><?xml version="1.0" encoding="utf-8"?>
<sst xmlns="http://schemas.openxmlformats.org/spreadsheetml/2006/main" count="636" uniqueCount="522">
  <si>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</si>
  <si>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</si>
  <si>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</si>
  <si>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</si>
  <si>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</si>
  <si>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</si>
  <si>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</si>
  <si>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</si>
  <si>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</si>
  <si>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</si>
  <si>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</si>
  <si>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</si>
  <si>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</si>
  <si>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</si>
  <si>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</si>
  <si>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</si>
  <si>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</si>
  <si>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</si>
  <si>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</si>
  <si>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</si>
  <si>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</si>
  <si>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</si>
  <si>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</si>
  <si>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</si>
  <si>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</si>
  <si>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</si>
  <si>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</si>
  <si>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</si>
  <si>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</si>
  <si>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</si>
  <si>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</si>
  <si>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</si>
  <si>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</si>
  <si>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</si>
  <si>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</si>
  <si>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</si>
  <si>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</si>
  <si>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</si>
  <si>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</si>
  <si>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</si>
  <si>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</si>
  <si>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</si>
  <si>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</si>
  <si>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</si>
  <si>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</si>
  <si>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</si>
  <si>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</si>
  <si>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</si>
  <si>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</si>
  <si>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</si>
  <si>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</si>
  <si>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</si>
  <si>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</si>
  <si>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</si>
  <si>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</si>
  <si>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</si>
  <si>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</si>
  <si>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</si>
  <si>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</si>
  <si>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</si>
  <si>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</si>
  <si>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</si>
  <si>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</si>
  <si>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</si>
  <si>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</si>
  <si>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</si>
  <si>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</si>
  <si>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</si>
  <si>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</si>
  <si>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</si>
  <si>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</si>
  <si>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</si>
  <si>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</si>
  <si>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</si>
  <si>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</si>
  <si>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</si>
  <si>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</si>
  <si>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</si>
  <si>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</si>
  <si>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</si>
  <si>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</si>
  <si>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</si>
  <si>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</si>
  <si>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</si>
  <si>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</si>
  <si>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</si>
  <si>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</si>
  <si>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</si>
  <si>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</si>
  <si>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</si>
  <si>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</si>
  <si>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</si>
  <si>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</si>
  <si>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</si>
  <si>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</si>
  <si>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</si>
  <si>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</si>
  <si>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</si>
  <si>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</si>
  <si>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</si>
  <si>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</si>
  <si>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</si>
  <si>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</si>
  <si>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</si>
  <si>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</si>
  <si>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</si>
  <si>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</si>
  <si>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</si>
  <si>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</si>
  <si>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</si>
  <si>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</si>
  <si>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</si>
  <si>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</si>
  <si>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</si>
  <si>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</si>
  <si>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</si>
  <si>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</si>
  <si>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</si>
  <si>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</si>
  <si>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</si>
  <si>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</si>
  <si>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</si>
  <si>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</si>
  <si>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</si>
  <si>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</si>
  <si>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</si>
  <si>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</si>
  <si>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</si>
  <si>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</si>
  <si>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</si>
  <si>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</si>
  <si>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</si>
  <si>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</si>
  <si>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</si>
  <si>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</si>
  <si>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</si>
  <si>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</si>
  <si>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</si>
  <si>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</si>
  <si>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</si>
  <si>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</si>
  <si>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</si>
  <si>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</si>
  <si>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</si>
  <si>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</si>
  <si>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</si>
  <si>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</si>
  <si>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</si>
  <si>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</si>
  <si>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</si>
  <si>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</si>
  <si>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</si>
  <si>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</si>
  <si>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</si>
  <si>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</si>
  <si>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</si>
  <si>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</si>
  <si>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</si>
  <si>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</si>
  <si>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</si>
  <si>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</si>
  <si>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</si>
  <si>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</si>
  <si>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</si>
  <si>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</si>
  <si>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</si>
  <si>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</si>
  <si>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</si>
  <si>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</si>
  <si>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</si>
  <si>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</si>
  <si>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</si>
  <si>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</si>
  <si>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</si>
  <si>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</si>
  <si>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</si>
  <si>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</si>
  <si>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</si>
  <si>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</si>
  <si>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</si>
  <si>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</si>
  <si>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</si>
  <si>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</si>
  <si>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</si>
  <si>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</si>
  <si>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</si>
  <si>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</si>
  <si>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</si>
  <si>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</si>
  <si>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</si>
  <si>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</si>
  <si>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</si>
  <si>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</si>
  <si>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</si>
  <si>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</si>
  <si>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</si>
  <si>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</si>
  <si>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</si>
  <si>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</si>
  <si>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</si>
  <si>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</si>
  <si>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</si>
  <si>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</si>
  <si>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</si>
  <si>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</si>
  <si>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</si>
  <si>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</si>
  <si>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</si>
  <si>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</si>
  <si>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</si>
  <si>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</si>
  <si>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</si>
  <si>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</si>
  <si>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</si>
  <si>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</si>
  <si>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</si>
  <si>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</si>
  <si>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</si>
  <si>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</si>
  <si>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</si>
  <si>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</si>
  <si>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</si>
  <si>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</si>
  <si>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</si>
  <si>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</si>
  <si>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</si>
  <si>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</si>
  <si>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</si>
  <si>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</si>
  <si>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</si>
  <si>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</si>
  <si>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</si>
  <si>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</si>
  <si>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</si>
  <si>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</si>
  <si>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</si>
  <si>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</si>
  <si>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</si>
  <si>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</si>
  <si>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</si>
  <si>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</si>
  <si>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</si>
  <si>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</si>
  <si>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</si>
  <si>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</si>
  <si>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</si>
  <si>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</si>
  <si>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</si>
  <si>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</si>
  <si>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</si>
  <si>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</si>
  <si>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</si>
  <si>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</si>
  <si>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</si>
  <si>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</si>
  <si>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</si>
  <si>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</si>
  <si>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</si>
  <si>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</si>
  <si>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</si>
  <si>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</si>
  <si>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</si>
  <si>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</si>
  <si>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</si>
  <si>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</si>
  <si>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</si>
  <si>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</si>
  <si>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</si>
  <si>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</si>
  <si>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</si>
  <si>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</si>
  <si>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</si>
  <si>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</si>
  <si>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</si>
  <si>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</si>
  <si>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</si>
  <si>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</si>
  <si>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</si>
  <si>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</si>
  <si>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</si>
  <si>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</si>
  <si>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</si>
  <si>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</si>
  <si>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</si>
  <si>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</si>
  <si>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</si>
  <si>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</si>
  <si>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</si>
  <si>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</si>
  <si>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</si>
  <si>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</si>
  <si>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</si>
  <si>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</si>
  <si>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</si>
  <si>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</si>
  <si>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</si>
  <si>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</si>
  <si>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</si>
  <si>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</si>
  <si>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</si>
  <si>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</si>
  <si>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</si>
  <si>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</si>
  <si>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</si>
  <si>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</si>
  <si>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</si>
  <si>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</si>
  <si>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</si>
  <si>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</si>
  <si>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</si>
  <si>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</si>
  <si>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</si>
  <si>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</si>
  <si>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</si>
  <si>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</si>
  <si>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</si>
  <si>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</si>
  <si>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</si>
  <si>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</si>
  <si>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</si>
  <si>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</si>
  <si>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</si>
  <si>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</si>
  <si>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</si>
  <si>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</si>
  <si>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</si>
  <si>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</si>
  <si>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</si>
  <si>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</si>
  <si>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</si>
  <si>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</si>
  <si>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</si>
  <si>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</si>
  <si>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</si>
  <si>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</si>
  <si>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</si>
  <si>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</si>
  <si>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</si>
  <si>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</si>
  <si>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</si>
  <si>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</si>
  <si>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</si>
  <si>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</si>
  <si>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</si>
  <si>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</si>
  <si>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</si>
  <si>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</si>
  <si>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</si>
  <si>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</si>
  <si>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</si>
  <si>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</si>
  <si>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</si>
  <si>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</si>
  <si>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</si>
  <si>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</si>
  <si>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</si>
  <si>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</si>
  <si>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</si>
  <si>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</si>
  <si>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</si>
  <si>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</si>
  <si>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</si>
  <si>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</si>
  <si>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</si>
  <si>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</si>
  <si>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</si>
  <si>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</si>
  <si>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</si>
  <si>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</si>
  <si>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</si>
  <si>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</si>
  <si>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</si>
  <si>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</si>
  <si>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</si>
  <si>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</si>
  <si>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</si>
  <si>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</si>
  <si>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</si>
  <si>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</si>
  <si>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</si>
  <si>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</si>
  <si>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</si>
  <si>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</si>
  <si>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</si>
  <si>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</si>
  <si>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</si>
  <si>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</si>
  <si>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</si>
  <si>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</si>
  <si>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</si>
  <si>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</si>
  <si>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</si>
  <si>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</si>
  <si>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</si>
  <si>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</si>
  <si>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</si>
  <si>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</si>
  <si>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</si>
  <si>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</si>
  <si>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</si>
  <si>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</si>
  <si>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</si>
  <si>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</si>
  <si>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</si>
  <si>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</si>
  <si>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</si>
  <si>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</si>
  <si>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</si>
  <si>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</si>
  <si>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</si>
  <si>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</si>
  <si>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</si>
  <si>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</si>
  <si>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</si>
  <si>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</si>
  <si>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</si>
  <si>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</si>
  <si>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</si>
  <si>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</si>
  <si>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</si>
  <si>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</si>
  <si>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</si>
  <si>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</si>
  <si>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</si>
  <si>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</si>
  <si>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</si>
  <si>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</si>
  <si>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</si>
  <si>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</si>
  <si>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</si>
  <si>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</si>
  <si>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</si>
  <si>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</si>
  <si>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</si>
  <si>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</si>
  <si>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</si>
  <si>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</si>
  <si>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</si>
  <si>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</si>
  <si>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</si>
  <si>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</si>
  <si>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</si>
  <si>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</si>
  <si>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</si>
  <si>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</si>
  <si>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</si>
  <si>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</si>
  <si>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</si>
  <si>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</si>
  <si>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</si>
  <si>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</si>
  <si>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</si>
  <si>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</si>
  <si>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</si>
  <si>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</si>
  <si>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</si>
  <si>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</si>
  <si>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</si>
  <si>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</si>
  <si>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</si>
  <si>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</si>
  <si>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</si>
  <si>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</si>
  <si>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</si>
  <si>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</si>
  <si>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</si>
  <si>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</si>
  <si>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</si>
  <si>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</si>
  <si>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</si>
  <si>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</si>
  <si>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</si>
  <si>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</si>
  <si>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</si>
  <si>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</si>
  <si>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</si>
  <si>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</si>
  <si>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</si>
  <si>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</si>
  <si>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</si>
  <si>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</si>
  <si>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</si>
  <si>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</si>
  <si>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</si>
  <si>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</si>
  <si>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</si>
  <si>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</si>
  <si>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</si>
  <si>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</si>
  <si>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</si>
  <si>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</si>
  <si>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</si>
  <si>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</si>
  <si>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</si>
  <si>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</si>
  <si>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</si>
  <si>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</si>
  <si>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</si>
  <si>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</si>
  <si>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</si>
  <si>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</si>
  <si>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</si>
  <si>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</si>
  <si>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</si>
  <si>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</si>
  <si>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</si>
  <si>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</si>
  <si>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</si>
  <si>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CONT DE EXECUTIE VENITURI IUNIE 2022</t>
  </si>
  <si>
    <t>CONT DE EXECUTIE CHELTUIELI IUNIE  2022</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</si>
  <si>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</si>
  <si>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</si>
  <si>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</si>
  <si>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</si>
  <si>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</si>
  <si>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</si>
  <si>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</si>
  <si>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t>
  </si>
  <si>
    <t>DIRECTOR GENERAL,</t>
  </si>
  <si>
    <t>EC. DAVID ADRIAN NICOLAE</t>
  </si>
  <si>
    <t>DIRECTOR ECONOMIC,</t>
  </si>
  <si>
    <t>EC. CUMPANASU ECATERINA</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</si>
</sst>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4">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0" borderId="0" xfId="0" applyNumberFormat="1" applyFont="1" applyFill="1"/>
    <xf numFmtId="49" fontId="3" fillId="2" borderId="1" xfId="0" applyNumberFormat="1" applyFont="1" applyFill="1" applyBorder="1" applyAlignment="1">
      <alignment vertical="top" wrapText="1"/>
    </xf>
    <xf numFmtId="4" fontId="3" fillId="2" borderId="1" xfId="2" applyNumberFormat="1" applyFont="1" applyFill="1" applyBorder="1" applyAlignment="1">
      <alignment wrapText="1"/>
    </xf>
    <xf numFmtId="4" fontId="5" fillId="2" borderId="1" xfId="0" applyNumberFormat="1" applyFont="1" applyFill="1" applyBorder="1" applyAlignment="1">
      <alignment horizontal="right"/>
    </xf>
    <xf numFmtId="4" fontId="3" fillId="2" borderId="1" xfId="3" applyNumberFormat="1" applyFont="1" applyFill="1" applyBorder="1" applyAlignment="1" applyProtection="1">
      <alignment horizontal="right" wrapText="1"/>
    </xf>
    <xf numFmtId="4" fontId="3" fillId="2" borderId="1" xfId="0" applyNumberFormat="1" applyFont="1" applyFill="1" applyBorder="1"/>
    <xf numFmtId="0" fontId="7" fillId="2" borderId="0" xfId="0" applyFont="1" applyFill="1"/>
    <xf numFmtId="4" fontId="6" fillId="2"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10"/>
  <sheetViews>
    <sheetView workbookViewId="0">
      <pane xSplit="4" ySplit="6" topLeftCell="E7" activePane="bottomRight" state="frozen"/>
      <selection activeCell="C79" sqref="C79:E79"/>
      <selection pane="topRight" activeCell="C79" sqref="C79:E79"/>
      <selection pane="bottomLeft" activeCell="C79" sqref="C79:E79"/>
      <selection pane="bottomRight" activeCell="I1" sqref="I1:J1048576"/>
    </sheetView>
  </sheetViews>
  <sheetFormatPr defaultRowHeight="15"/>
  <cols>
    <col min="1" max="1" width="11.140625" style="53" customWidth="1"/>
    <col min="2" max="2" width="57.5703125" style="5" customWidth="1"/>
    <col min="3" max="3" width="7.7109375" style="5" customWidth="1"/>
    <col min="4" max="4" width="14" style="46" customWidth="1"/>
    <col min="5" max="5" width="16.28515625" style="46" customWidth="1"/>
    <col min="6" max="6" width="14" style="5" customWidth="1"/>
    <col min="7" max="7" width="17.7109375" style="5" customWidth="1"/>
    <col min="8" max="8" width="10.5703125" style="56" customWidth="1"/>
    <col min="9" max="9" width="17" style="56" hidden="1" customWidth="1"/>
    <col min="10" max="10" width="23.85546875" style="56" hidden="1" customWidth="1"/>
    <col min="11" max="11" width="19.140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c r="B1" s="54" t="s">
        <v>508</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c r="A3" s="58"/>
      <c r="B3" s="59"/>
      <c r="C3" s="59"/>
      <c r="D3" s="6"/>
      <c r="E3" s="6"/>
      <c r="F3" s="6"/>
      <c r="G3" s="6"/>
      <c r="EG3" s="60"/>
    </row>
    <row r="4" spans="1:150" ht="12.75" customHeight="1">
      <c r="B4" s="56"/>
      <c r="C4" s="56"/>
      <c r="D4" s="6"/>
      <c r="E4" s="6"/>
      <c r="F4" s="6"/>
      <c r="G4" s="99" t="s">
        <v>0</v>
      </c>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3"/>
      <c r="DJ4" s="113"/>
      <c r="DK4" s="113"/>
      <c r="DL4" s="113"/>
      <c r="DM4" s="113"/>
      <c r="DN4" s="111"/>
      <c r="DO4" s="111"/>
      <c r="DP4" s="111"/>
      <c r="DQ4" s="111"/>
      <c r="DR4" s="111"/>
      <c r="DS4" s="111"/>
      <c r="DT4" s="111"/>
      <c r="DU4" s="111"/>
      <c r="DV4" s="111"/>
      <c r="DW4" s="111"/>
      <c r="DX4" s="111"/>
      <c r="DY4" s="111"/>
      <c r="DZ4" s="111"/>
      <c r="EA4" s="111"/>
      <c r="EB4" s="111"/>
      <c r="EC4" s="111"/>
      <c r="ED4" s="111"/>
      <c r="EE4" s="111"/>
      <c r="EF4" s="111"/>
      <c r="EG4" s="111"/>
    </row>
    <row r="5" spans="1:150"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c r="A6" s="15"/>
      <c r="B6" s="62"/>
      <c r="C6" s="62"/>
      <c r="D6" s="15" t="s">
        <v>517</v>
      </c>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c r="A7" s="65" t="s">
        <v>8</v>
      </c>
      <c r="B7" s="66" t="s">
        <v>9</v>
      </c>
      <c r="C7" s="86">
        <f>+C8+C64+C105+C91+C88</f>
        <v>0</v>
      </c>
      <c r="D7" s="86">
        <f>+D8+D64+D105+D91+D88</f>
        <v>502619940</v>
      </c>
      <c r="E7" s="86">
        <f>+E8+E64+E105+E91+E88</f>
        <v>299808940</v>
      </c>
      <c r="F7" s="86">
        <f>+F8+F64+F105+F91+F88</f>
        <v>304272911.40999997</v>
      </c>
      <c r="G7" s="86">
        <f>+G8+G64+G105+G91+G88</f>
        <v>77458948.460000008</v>
      </c>
      <c r="H7" s="33"/>
      <c r="I7" s="33">
        <f>SUM(I8:I106)</f>
        <v>304272911.40999997</v>
      </c>
      <c r="J7" s="33">
        <f>I7-F7</f>
        <v>0</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c r="A8" s="65" t="s">
        <v>10</v>
      </c>
      <c r="B8" s="66" t="s">
        <v>11</v>
      </c>
      <c r="C8" s="86">
        <f>+C14+C51+C9</f>
        <v>0</v>
      </c>
      <c r="D8" s="86">
        <f>+D14+D51+D9</f>
        <v>409549000</v>
      </c>
      <c r="E8" s="86">
        <f>+E14+E51+E9</f>
        <v>206738000</v>
      </c>
      <c r="F8" s="86">
        <f>+F14+F51+F9</f>
        <v>212663871.41</v>
      </c>
      <c r="G8" s="86">
        <f>+G14+G51+G9</f>
        <v>36416553.460000001</v>
      </c>
      <c r="H8" s="33"/>
      <c r="I8" s="33"/>
      <c r="J8" s="33">
        <f t="shared" ref="J8:J71" si="0">I8-F8</f>
        <v>-212663871.41</v>
      </c>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c r="A9" s="65" t="s">
        <v>12</v>
      </c>
      <c r="B9" s="66" t="s">
        <v>13</v>
      </c>
      <c r="C9" s="86">
        <f>+C10+C11+C12+C13</f>
        <v>0</v>
      </c>
      <c r="D9" s="86">
        <f>+D10+D11+D12+D13</f>
        <v>0</v>
      </c>
      <c r="E9" s="86">
        <f>+E10+E11+E12+E13</f>
        <v>0</v>
      </c>
      <c r="F9" s="86">
        <f>+F10+F11+F12+F13</f>
        <v>0</v>
      </c>
      <c r="G9" s="86">
        <f>+G10+G11+G12+G13</f>
        <v>0</v>
      </c>
      <c r="H9" s="33"/>
      <c r="I9" s="33"/>
      <c r="J9" s="33">
        <f t="shared" si="0"/>
        <v>0</v>
      </c>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c r="A10" s="65" t="s">
        <v>14</v>
      </c>
      <c r="B10" s="66" t="s">
        <v>15</v>
      </c>
      <c r="C10" s="86"/>
      <c r="D10" s="86"/>
      <c r="E10" s="86"/>
      <c r="F10" s="86"/>
      <c r="G10" s="86"/>
      <c r="H10" s="33"/>
      <c r="I10" s="33"/>
      <c r="J10" s="33">
        <f t="shared" si="0"/>
        <v>0</v>
      </c>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c r="A11" s="65" t="s">
        <v>16</v>
      </c>
      <c r="B11" s="66" t="s">
        <v>17</v>
      </c>
      <c r="C11" s="86"/>
      <c r="D11" s="86"/>
      <c r="E11" s="86"/>
      <c r="F11" s="86"/>
      <c r="G11" s="86"/>
      <c r="H11" s="33"/>
      <c r="I11" s="33"/>
      <c r="J11" s="33">
        <f t="shared" si="0"/>
        <v>0</v>
      </c>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c r="A12" s="65" t="s">
        <v>18</v>
      </c>
      <c r="B12" s="66" t="s">
        <v>19</v>
      </c>
      <c r="C12" s="86"/>
      <c r="D12" s="86"/>
      <c r="E12" s="86"/>
      <c r="F12" s="86"/>
      <c r="G12" s="86"/>
      <c r="H12" s="33"/>
      <c r="I12" s="33"/>
      <c r="J12" s="33">
        <f t="shared" si="0"/>
        <v>0</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c r="A13" s="65" t="s">
        <v>20</v>
      </c>
      <c r="B13" s="66" t="s">
        <v>21</v>
      </c>
      <c r="C13" s="86"/>
      <c r="D13" s="86"/>
      <c r="E13" s="86"/>
      <c r="F13" s="86"/>
      <c r="G13" s="86"/>
      <c r="H13" s="33"/>
      <c r="I13" s="33"/>
      <c r="J13" s="33">
        <f t="shared" si="0"/>
        <v>0</v>
      </c>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c r="A14" s="65" t="s">
        <v>22</v>
      </c>
      <c r="B14" s="66" t="s">
        <v>23</v>
      </c>
      <c r="C14" s="86">
        <f>+C15+C27</f>
        <v>0</v>
      </c>
      <c r="D14" s="86">
        <f>+D15+D27</f>
        <v>409147000</v>
      </c>
      <c r="E14" s="86">
        <f>+E15+E27</f>
        <v>206546000</v>
      </c>
      <c r="F14" s="86">
        <f>+F15+F27</f>
        <v>212547160.68000001</v>
      </c>
      <c r="G14" s="86">
        <f>+G15+G27</f>
        <v>36403219.460000001</v>
      </c>
      <c r="H14" s="33"/>
      <c r="I14" s="33"/>
      <c r="J14" s="33">
        <f t="shared" si="0"/>
        <v>-212547160.68000001</v>
      </c>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c r="A15" s="65" t="s">
        <v>24</v>
      </c>
      <c r="B15" s="66" t="s">
        <v>25</v>
      </c>
      <c r="C15" s="86">
        <f>+C16+C23+C26</f>
        <v>0</v>
      </c>
      <c r="D15" s="86">
        <f>+D16+D23+D26</f>
        <v>18519000</v>
      </c>
      <c r="E15" s="86">
        <f>+E16+E23+E26</f>
        <v>9020000</v>
      </c>
      <c r="F15" s="86">
        <f>+F16+F23+F26</f>
        <v>9707858.0500000007</v>
      </c>
      <c r="G15" s="86">
        <f>+G16+G23+G26</f>
        <v>1677689.83</v>
      </c>
      <c r="H15" s="33"/>
      <c r="I15" s="33"/>
      <c r="J15" s="33">
        <f t="shared" si="0"/>
        <v>-9707858.0500000007</v>
      </c>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c r="A16" s="65" t="s">
        <v>26</v>
      </c>
      <c r="B16" s="66" t="s">
        <v>27</v>
      </c>
      <c r="C16" s="86">
        <f>C17+C18+C20+C21+C22+C19</f>
        <v>0</v>
      </c>
      <c r="D16" s="86">
        <f>D17+D18+D20+D21+D22+D19</f>
        <v>0</v>
      </c>
      <c r="E16" s="86">
        <f>E17+E18+E20+E21+E22+E19</f>
        <v>0</v>
      </c>
      <c r="F16" s="86">
        <f>F17+F18+F20+F21+F22+F19</f>
        <v>784100</v>
      </c>
      <c r="G16" s="86">
        <f>G17+G18+G20+G21+G22+G19</f>
        <v>30348</v>
      </c>
      <c r="H16" s="33"/>
      <c r="I16" s="33"/>
      <c r="J16" s="33">
        <f t="shared" si="0"/>
        <v>-784100</v>
      </c>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c r="E17" s="86"/>
      <c r="F17" s="45">
        <f>753752+30348</f>
        <v>784100</v>
      </c>
      <c r="G17" s="45">
        <v>30348</v>
      </c>
      <c r="H17" s="33"/>
      <c r="I17" s="33">
        <v>784100</v>
      </c>
      <c r="J17" s="33">
        <f t="shared" si="0"/>
        <v>0</v>
      </c>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f t="shared" si="0"/>
        <v>0</v>
      </c>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c r="A19" s="67" t="s">
        <v>32</v>
      </c>
      <c r="B19" s="68" t="s">
        <v>33</v>
      </c>
      <c r="C19" s="45"/>
      <c r="D19" s="86"/>
      <c r="E19" s="86"/>
      <c r="F19" s="45"/>
      <c r="G19" s="45"/>
      <c r="H19" s="33"/>
      <c r="I19" s="33"/>
      <c r="J19" s="33">
        <f t="shared" si="0"/>
        <v>0</v>
      </c>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f t="shared" si="0"/>
        <v>0</v>
      </c>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f t="shared" si="0"/>
        <v>0</v>
      </c>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f t="shared" si="0"/>
        <v>0</v>
      </c>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0</v>
      </c>
      <c r="E23" s="86">
        <f>E24+E25</f>
        <v>0</v>
      </c>
      <c r="F23" s="86">
        <f>F24+F25</f>
        <v>62347</v>
      </c>
      <c r="G23" s="86">
        <f>G24+G25</f>
        <v>2798</v>
      </c>
      <c r="H23" s="33"/>
      <c r="I23" s="33"/>
      <c r="J23" s="33">
        <f t="shared" si="0"/>
        <v>-62347</v>
      </c>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c r="E24" s="86"/>
      <c r="F24" s="45">
        <f>59549+2798</f>
        <v>62347</v>
      </c>
      <c r="G24" s="45">
        <v>2798</v>
      </c>
      <c r="H24" s="33"/>
      <c r="I24" s="33">
        <v>62347</v>
      </c>
      <c r="J24" s="33">
        <f t="shared" si="0"/>
        <v>0</v>
      </c>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f t="shared" si="0"/>
        <v>0</v>
      </c>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18519000</v>
      </c>
      <c r="E26" s="86">
        <v>9020000</v>
      </c>
      <c r="F26" s="45">
        <f>1644543.83+7216867.22</f>
        <v>8861411.0500000007</v>
      </c>
      <c r="G26" s="45">
        <v>1644543.83</v>
      </c>
      <c r="H26" s="33"/>
      <c r="I26" s="33">
        <v>8861411.0500000007</v>
      </c>
      <c r="J26" s="33">
        <f t="shared" si="0"/>
        <v>0</v>
      </c>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c r="A27" s="65" t="s">
        <v>48</v>
      </c>
      <c r="B27" s="66" t="s">
        <v>49</v>
      </c>
      <c r="C27" s="86">
        <f>C28+C34+C50+C35+C36+C37+C38+C39+C40+C41+C42+C43+C44+C45+C46+C47+C48+C49</f>
        <v>0</v>
      </c>
      <c r="D27" s="86">
        <f>D28+D34+D50+D35+D36+D37+D38+D39+D40+D41+D42+D43+D44+D45+D46+D47+D48+D49</f>
        <v>390628000</v>
      </c>
      <c r="E27" s="86">
        <f>E28+E34+E50+E35+E36+E37+E38+E39+E40+E41+E42+E43+E44+E45+E46+E47+E48+E49</f>
        <v>197526000</v>
      </c>
      <c r="F27" s="86">
        <f>F28+F34+F50+F35+F36+F37+F38+F39+F40+F41+F42+F43+F44+F45+F46+F47+F48+F49</f>
        <v>202839302.63</v>
      </c>
      <c r="G27" s="86">
        <f>G28+G34+G50+G35+G36+G37+G38+G39+G40+G41+G42+G43+G44+G45+G46+G47+G48+G49</f>
        <v>34725529.630000003</v>
      </c>
      <c r="H27" s="33"/>
      <c r="I27" s="33"/>
      <c r="J27" s="33">
        <f t="shared" si="0"/>
        <v>-202839302.63</v>
      </c>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c r="A28" s="65" t="s">
        <v>50</v>
      </c>
      <c r="B28" s="66" t="s">
        <v>51</v>
      </c>
      <c r="C28" s="86">
        <f>C29+C30+C31+C32+C33</f>
        <v>0</v>
      </c>
      <c r="D28" s="86">
        <f>D29+D30+D31+D32+D33</f>
        <v>379655000</v>
      </c>
      <c r="E28" s="86">
        <f>E29+E30+E31+E32+E33</f>
        <v>191210000</v>
      </c>
      <c r="F28" s="86">
        <f>F29+F30+F31+F32+F33</f>
        <v>193866341</v>
      </c>
      <c r="G28" s="86">
        <f>G29+G30+G31+G32+G33</f>
        <v>33097142</v>
      </c>
      <c r="H28" s="33"/>
      <c r="I28" s="86"/>
      <c r="J28" s="33">
        <f t="shared" si="0"/>
        <v>-193866341</v>
      </c>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379655000</v>
      </c>
      <c r="E29" s="86">
        <v>191210000</v>
      </c>
      <c r="F29" s="45">
        <f>145489277+29999861</f>
        <v>175489138</v>
      </c>
      <c r="G29" s="45">
        <v>29999861</v>
      </c>
      <c r="H29" s="33"/>
      <c r="I29" s="33">
        <v>175489138</v>
      </c>
      <c r="J29" s="33">
        <f t="shared" si="0"/>
        <v>0</v>
      </c>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-115662+31358</f>
        <v>-84304</v>
      </c>
      <c r="G30" s="45">
        <v>31358</v>
      </c>
      <c r="H30" s="33"/>
      <c r="I30" s="33">
        <v>-84304</v>
      </c>
      <c r="J30" s="33">
        <f t="shared" si="0"/>
        <v>0</v>
      </c>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f t="shared" si="0"/>
        <v>0</v>
      </c>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c r="A32" s="67" t="s">
        <v>58</v>
      </c>
      <c r="B32" s="68" t="s">
        <v>59</v>
      </c>
      <c r="C32" s="45"/>
      <c r="D32" s="86"/>
      <c r="E32" s="86"/>
      <c r="F32" s="45">
        <f>15395584+3065923</f>
        <v>18461507</v>
      </c>
      <c r="G32" s="45">
        <v>3065923</v>
      </c>
      <c r="H32" s="33"/>
      <c r="I32" s="33">
        <v>18461507</v>
      </c>
      <c r="J32" s="33">
        <f t="shared" si="0"/>
        <v>0</v>
      </c>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c r="A33" s="67" t="s">
        <v>60</v>
      </c>
      <c r="B33" s="68" t="s">
        <v>61</v>
      </c>
      <c r="C33" s="45"/>
      <c r="D33" s="86"/>
      <c r="E33" s="86"/>
      <c r="F33" s="45"/>
      <c r="G33" s="45"/>
      <c r="H33" s="33"/>
      <c r="I33" s="33"/>
      <c r="J33" s="33">
        <f t="shared" si="0"/>
        <v>0</v>
      </c>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c r="A34" s="67" t="s">
        <v>62</v>
      </c>
      <c r="B34" s="68" t="s">
        <v>63</v>
      </c>
      <c r="C34" s="45"/>
      <c r="D34" s="86"/>
      <c r="E34" s="86"/>
      <c r="F34" s="45"/>
      <c r="G34" s="45"/>
      <c r="H34" s="33"/>
      <c r="I34" s="33"/>
      <c r="J34" s="33">
        <f t="shared" si="0"/>
        <v>0</v>
      </c>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f t="shared" si="0"/>
        <v>0</v>
      </c>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8000</v>
      </c>
      <c r="E36" s="86">
        <v>4000</v>
      </c>
      <c r="F36" s="45">
        <f>1833+324</f>
        <v>2157</v>
      </c>
      <c r="G36" s="45">
        <v>324</v>
      </c>
      <c r="H36" s="33"/>
      <c r="I36" s="33">
        <v>2157</v>
      </c>
      <c r="J36" s="33">
        <f t="shared" si="0"/>
        <v>0</v>
      </c>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-197</f>
        <v>-197</v>
      </c>
      <c r="G37" s="45"/>
      <c r="H37" s="33"/>
      <c r="I37" s="33">
        <v>-197</v>
      </c>
      <c r="J37" s="33">
        <f t="shared" si="0"/>
        <v>0</v>
      </c>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f t="shared" si="0"/>
        <v>0</v>
      </c>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f t="shared" si="0"/>
        <v>0</v>
      </c>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f t="shared" si="0"/>
        <v>0</v>
      </c>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f t="shared" si="0"/>
        <v>0</v>
      </c>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c r="E42" s="86"/>
      <c r="F42" s="45">
        <f>2728+67</f>
        <v>2795</v>
      </c>
      <c r="G42" s="45">
        <v>67</v>
      </c>
      <c r="H42" s="33"/>
      <c r="I42" s="33">
        <v>2795</v>
      </c>
      <c r="J42" s="33">
        <f t="shared" si="0"/>
        <v>0</v>
      </c>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-2466+29</f>
        <v>-2437</v>
      </c>
      <c r="G43" s="45">
        <v>29</v>
      </c>
      <c r="H43" s="33"/>
      <c r="I43" s="33">
        <v>-2437</v>
      </c>
      <c r="J43" s="33">
        <f t="shared" si="0"/>
        <v>0</v>
      </c>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c r="A44" s="67" t="s">
        <v>82</v>
      </c>
      <c r="B44" s="68" t="s">
        <v>83</v>
      </c>
      <c r="C44" s="45"/>
      <c r="D44" s="86"/>
      <c r="E44" s="86"/>
      <c r="F44" s="45">
        <f>834532+103079</f>
        <v>937611</v>
      </c>
      <c r="G44" s="45">
        <v>103079</v>
      </c>
      <c r="H44" s="33"/>
      <c r="I44" s="33">
        <v>937611</v>
      </c>
      <c r="J44" s="33">
        <f t="shared" si="0"/>
        <v>0</v>
      </c>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c r="A45" s="67" t="s">
        <v>84</v>
      </c>
      <c r="B45" s="68" t="s">
        <v>85</v>
      </c>
      <c r="C45" s="45"/>
      <c r="D45" s="86">
        <v>103000</v>
      </c>
      <c r="E45" s="86">
        <v>52000</v>
      </c>
      <c r="F45" s="45">
        <f>30494.5+5958.5</f>
        <v>36453</v>
      </c>
      <c r="G45" s="45">
        <v>5958.5</v>
      </c>
      <c r="H45" s="33"/>
      <c r="I45" s="33">
        <v>36453</v>
      </c>
      <c r="J45" s="33">
        <f t="shared" si="0"/>
        <v>0</v>
      </c>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f t="shared" si="0"/>
        <v>0</v>
      </c>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c r="A47" s="72" t="s">
        <v>88</v>
      </c>
      <c r="B47" s="73" t="s">
        <v>89</v>
      </c>
      <c r="C47" s="45"/>
      <c r="D47" s="86"/>
      <c r="E47" s="86"/>
      <c r="F47" s="45"/>
      <c r="G47" s="45"/>
      <c r="H47" s="33"/>
      <c r="I47" s="33"/>
      <c r="J47" s="33">
        <f t="shared" si="0"/>
        <v>0</v>
      </c>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116000</v>
      </c>
      <c r="E48" s="86">
        <v>58000</v>
      </c>
      <c r="F48" s="45">
        <f>88116+21165</f>
        <v>109281</v>
      </c>
      <c r="G48" s="45">
        <v>21165</v>
      </c>
      <c r="H48" s="33"/>
      <c r="I48" s="33">
        <v>109281</v>
      </c>
      <c r="J48" s="33">
        <f t="shared" si="0"/>
        <v>0</v>
      </c>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c r="A49" s="72" t="s">
        <v>92</v>
      </c>
      <c r="B49" s="73" t="s">
        <v>93</v>
      </c>
      <c r="C49" s="45"/>
      <c r="D49" s="86">
        <v>10746000</v>
      </c>
      <c r="E49" s="86">
        <v>6202000</v>
      </c>
      <c r="F49" s="45">
        <f>6389533.5+1497765.13</f>
        <v>7887298.6299999999</v>
      </c>
      <c r="G49" s="45">
        <v>1497765.13</v>
      </c>
      <c r="H49" s="33"/>
      <c r="I49" s="33">
        <v>7887298.6299999999</v>
      </c>
      <c r="J49" s="33">
        <f t="shared" si="0"/>
        <v>0</v>
      </c>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c r="A50" s="67" t="s">
        <v>94</v>
      </c>
      <c r="B50" s="68" t="s">
        <v>95</v>
      </c>
      <c r="C50" s="45"/>
      <c r="D50" s="86"/>
      <c r="E50" s="86"/>
      <c r="F50" s="45"/>
      <c r="G50" s="45"/>
      <c r="H50" s="33"/>
      <c r="I50" s="33"/>
      <c r="J50" s="33">
        <f t="shared" si="0"/>
        <v>0</v>
      </c>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c r="A51" s="65" t="s">
        <v>96</v>
      </c>
      <c r="B51" s="66" t="s">
        <v>97</v>
      </c>
      <c r="C51" s="86">
        <f>+C52+C57</f>
        <v>0</v>
      </c>
      <c r="D51" s="86">
        <f>+D52+D57</f>
        <v>402000</v>
      </c>
      <c r="E51" s="86">
        <f>+E52+E57</f>
        <v>192000</v>
      </c>
      <c r="F51" s="86">
        <f>+F52+F57</f>
        <v>116710.73</v>
      </c>
      <c r="G51" s="86">
        <f>+G52+G57</f>
        <v>13334</v>
      </c>
      <c r="H51" s="33"/>
      <c r="I51" s="33"/>
      <c r="J51" s="33">
        <f t="shared" si="0"/>
        <v>-116710.73</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c r="A52" s="65" t="s">
        <v>98</v>
      </c>
      <c r="B52" s="66" t="s">
        <v>99</v>
      </c>
      <c r="C52" s="86">
        <f>+C53+C55</f>
        <v>0</v>
      </c>
      <c r="D52" s="86">
        <f>+D53+D55</f>
        <v>0</v>
      </c>
      <c r="E52" s="86">
        <f>+E53+E55</f>
        <v>0</v>
      </c>
      <c r="F52" s="86">
        <f>+F53+F55</f>
        <v>0</v>
      </c>
      <c r="G52" s="86">
        <f>+G53+G55</f>
        <v>0</v>
      </c>
      <c r="H52" s="33"/>
      <c r="I52" s="33"/>
      <c r="J52" s="33">
        <f t="shared" si="0"/>
        <v>0</v>
      </c>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c r="A53" s="65" t="s">
        <v>100</v>
      </c>
      <c r="B53" s="66" t="s">
        <v>101</v>
      </c>
      <c r="C53" s="86">
        <f>+C54</f>
        <v>0</v>
      </c>
      <c r="D53" s="86">
        <f>+D54</f>
        <v>0</v>
      </c>
      <c r="E53" s="86">
        <f>+E54</f>
        <v>0</v>
      </c>
      <c r="F53" s="86">
        <f>+F54</f>
        <v>0</v>
      </c>
      <c r="G53" s="86">
        <f>+G54</f>
        <v>0</v>
      </c>
      <c r="H53" s="33"/>
      <c r="I53" s="33"/>
      <c r="J53" s="33">
        <f t="shared" si="0"/>
        <v>0</v>
      </c>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c r="A54" s="67" t="s">
        <v>102</v>
      </c>
      <c r="B54" s="68" t="s">
        <v>103</v>
      </c>
      <c r="C54" s="45"/>
      <c r="D54" s="86"/>
      <c r="E54" s="86"/>
      <c r="F54" s="45"/>
      <c r="G54" s="45"/>
      <c r="H54" s="33"/>
      <c r="I54" s="33"/>
      <c r="J54" s="33">
        <f t="shared" si="0"/>
        <v>0</v>
      </c>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c r="A55" s="65" t="s">
        <v>104</v>
      </c>
      <c r="B55" s="66" t="s">
        <v>105</v>
      </c>
      <c r="C55" s="86">
        <f>+C56</f>
        <v>0</v>
      </c>
      <c r="D55" s="86">
        <f>+D56</f>
        <v>0</v>
      </c>
      <c r="E55" s="86">
        <f>+E56</f>
        <v>0</v>
      </c>
      <c r="F55" s="86">
        <f>+F56</f>
        <v>0</v>
      </c>
      <c r="G55" s="86">
        <f>+G56</f>
        <v>0</v>
      </c>
      <c r="H55" s="33"/>
      <c r="I55" s="33"/>
      <c r="J55" s="33">
        <f t="shared" si="0"/>
        <v>0</v>
      </c>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c r="A56" s="67" t="s">
        <v>106</v>
      </c>
      <c r="B56" s="68" t="s">
        <v>107</v>
      </c>
      <c r="C56" s="45"/>
      <c r="D56" s="86"/>
      <c r="E56" s="86"/>
      <c r="F56" s="45"/>
      <c r="G56" s="45"/>
      <c r="H56" s="33"/>
      <c r="I56" s="33"/>
      <c r="J56" s="33">
        <f t="shared" si="0"/>
        <v>0</v>
      </c>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c r="A57" s="65" t="s">
        <v>108</v>
      </c>
      <c r="B57" s="66" t="s">
        <v>109</v>
      </c>
      <c r="C57" s="86">
        <f>+C58+C62</f>
        <v>0</v>
      </c>
      <c r="D57" s="86">
        <f>+D58+D62</f>
        <v>402000</v>
      </c>
      <c r="E57" s="86">
        <f>+E58+E62</f>
        <v>192000</v>
      </c>
      <c r="F57" s="86">
        <f>+F58+F62</f>
        <v>116710.73</v>
      </c>
      <c r="G57" s="86">
        <f>+G58+G62</f>
        <v>13334</v>
      </c>
      <c r="H57" s="33"/>
      <c r="I57" s="33"/>
      <c r="J57" s="33">
        <f t="shared" si="0"/>
        <v>-116710.73</v>
      </c>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c r="A58" s="65" t="s">
        <v>110</v>
      </c>
      <c r="B58" s="66" t="s">
        <v>111</v>
      </c>
      <c r="C58" s="86">
        <f>C61+C59+C60</f>
        <v>0</v>
      </c>
      <c r="D58" s="86">
        <f>D61+D59+D60</f>
        <v>402000</v>
      </c>
      <c r="E58" s="86">
        <f>E61+E59+E60</f>
        <v>192000</v>
      </c>
      <c r="F58" s="86">
        <f>F61+F59+F60</f>
        <v>116710.73</v>
      </c>
      <c r="G58" s="86">
        <f>G61+G59+G60</f>
        <v>13334</v>
      </c>
      <c r="H58" s="33"/>
      <c r="I58" s="33"/>
      <c r="J58" s="33">
        <f t="shared" si="0"/>
        <v>-116710.73</v>
      </c>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c r="A59" s="75" t="s">
        <v>112</v>
      </c>
      <c r="B59" s="66" t="s">
        <v>113</v>
      </c>
      <c r="C59" s="86"/>
      <c r="D59" s="86"/>
      <c r="E59" s="86"/>
      <c r="F59" s="86"/>
      <c r="G59" s="86"/>
      <c r="H59" s="33"/>
      <c r="I59" s="33"/>
      <c r="J59" s="33">
        <f t="shared" si="0"/>
        <v>0</v>
      </c>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c r="A60" s="75" t="s">
        <v>114</v>
      </c>
      <c r="B60" s="66" t="s">
        <v>115</v>
      </c>
      <c r="C60" s="86"/>
      <c r="D60" s="86"/>
      <c r="E60" s="86"/>
      <c r="F60" s="86"/>
      <c r="G60" s="86"/>
      <c r="H60" s="33"/>
      <c r="I60" s="33"/>
      <c r="J60" s="33">
        <f t="shared" si="0"/>
        <v>0</v>
      </c>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c r="A61" s="67" t="s">
        <v>116</v>
      </c>
      <c r="B61" s="76" t="s">
        <v>117</v>
      </c>
      <c r="C61" s="45"/>
      <c r="D61" s="86">
        <v>402000</v>
      </c>
      <c r="E61" s="86">
        <v>192000</v>
      </c>
      <c r="F61" s="45">
        <f>103376.73+13334</f>
        <v>116710.73</v>
      </c>
      <c r="G61" s="45">
        <v>13334</v>
      </c>
      <c r="H61" s="33"/>
      <c r="I61" s="33">
        <v>116710.73</v>
      </c>
      <c r="J61" s="33">
        <f t="shared" si="0"/>
        <v>0</v>
      </c>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c r="A62" s="65" t="s">
        <v>118</v>
      </c>
      <c r="B62" s="66" t="s">
        <v>119</v>
      </c>
      <c r="C62" s="86">
        <f>C63</f>
        <v>0</v>
      </c>
      <c r="D62" s="86">
        <f>D63</f>
        <v>0</v>
      </c>
      <c r="E62" s="86">
        <f>E63</f>
        <v>0</v>
      </c>
      <c r="F62" s="86">
        <f>F63</f>
        <v>0</v>
      </c>
      <c r="G62" s="86">
        <f>G63</f>
        <v>0</v>
      </c>
      <c r="H62" s="33"/>
      <c r="I62" s="33"/>
      <c r="J62" s="33">
        <f t="shared" si="0"/>
        <v>0</v>
      </c>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c r="A63" s="67" t="s">
        <v>120</v>
      </c>
      <c r="B63" s="76" t="s">
        <v>121</v>
      </c>
      <c r="C63" s="45"/>
      <c r="D63" s="86"/>
      <c r="E63" s="86"/>
      <c r="F63" s="45"/>
      <c r="G63" s="45"/>
      <c r="H63" s="33"/>
      <c r="I63" s="33"/>
      <c r="J63" s="33">
        <f t="shared" si="0"/>
        <v>0</v>
      </c>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c r="A64" s="65" t="s">
        <v>122</v>
      </c>
      <c r="B64" s="66" t="s">
        <v>123</v>
      </c>
      <c r="C64" s="86">
        <f>+C65</f>
        <v>0</v>
      </c>
      <c r="D64" s="86">
        <f>+D65</f>
        <v>93070940</v>
      </c>
      <c r="E64" s="86">
        <f>+E65</f>
        <v>93070940</v>
      </c>
      <c r="F64" s="86">
        <f>+F65</f>
        <v>93070843</v>
      </c>
      <c r="G64" s="86">
        <f>+G65</f>
        <v>41977609</v>
      </c>
      <c r="H64" s="33"/>
      <c r="I64" s="33"/>
      <c r="J64" s="33">
        <f t="shared" si="0"/>
        <v>-93070843</v>
      </c>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93070940</v>
      </c>
      <c r="E65" s="86">
        <f>+E66+E79</f>
        <v>93070940</v>
      </c>
      <c r="F65" s="86">
        <f>+F66+F79</f>
        <v>93070843</v>
      </c>
      <c r="G65" s="86">
        <f>+G66+G79</f>
        <v>41977609</v>
      </c>
      <c r="H65" s="33"/>
      <c r="I65" s="33"/>
      <c r="J65" s="33">
        <f t="shared" si="0"/>
        <v>-93070843</v>
      </c>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c r="A66" s="65" t="s">
        <v>126</v>
      </c>
      <c r="B66" s="66" t="s">
        <v>127</v>
      </c>
      <c r="C66" s="86">
        <f>C67+C68+C69+C70+C72+C73+C74+C75+C71+C76+C77+C78</f>
        <v>0</v>
      </c>
      <c r="D66" s="86">
        <f>D67+D68+D69+D70+D72+D73+D74+D75+D71+D76+D77+D78</f>
        <v>93070940</v>
      </c>
      <c r="E66" s="86">
        <f>E67+E68+E69+E70+E72+E73+E74+E75+E71+E76+E77+E78</f>
        <v>93070940</v>
      </c>
      <c r="F66" s="86">
        <f>F67+F68+F69+F70+F72+F73+F74+F75+F71+F76+F77+F78</f>
        <v>93070940</v>
      </c>
      <c r="G66" s="86">
        <f>G67+G68+G69+G70+G72+G73+G74+G75+G71+G76+G77+G78</f>
        <v>41977609</v>
      </c>
      <c r="H66" s="33"/>
      <c r="I66" s="33"/>
      <c r="J66" s="33">
        <f t="shared" si="0"/>
        <v>-93070940</v>
      </c>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f t="shared" si="0"/>
        <v>0</v>
      </c>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f t="shared" si="0"/>
        <v>0</v>
      </c>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v>75782860</v>
      </c>
      <c r="E69" s="86">
        <v>75782860</v>
      </c>
      <c r="F69" s="45">
        <f>44011899+31770961</f>
        <v>75782860</v>
      </c>
      <c r="G69" s="45">
        <v>31770961</v>
      </c>
      <c r="H69" s="33"/>
      <c r="I69" s="33">
        <v>75782860</v>
      </c>
      <c r="J69" s="33">
        <f t="shared" si="0"/>
        <v>0</v>
      </c>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f t="shared" si="0"/>
        <v>0</v>
      </c>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c r="A71" s="67" t="s">
        <v>136</v>
      </c>
      <c r="B71" s="78" t="s">
        <v>137</v>
      </c>
      <c r="C71" s="45"/>
      <c r="D71" s="86"/>
      <c r="E71" s="86"/>
      <c r="F71" s="45"/>
      <c r="G71" s="45"/>
      <c r="H71" s="33"/>
      <c r="I71" s="33"/>
      <c r="J71" s="33">
        <f t="shared" si="0"/>
        <v>0</v>
      </c>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f t="shared" ref="J72:J106" si="1">I72-F72</f>
        <v>0</v>
      </c>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f t="shared" si="1"/>
        <v>0</v>
      </c>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f t="shared" si="1"/>
        <v>0</v>
      </c>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f t="shared" si="1"/>
        <v>0</v>
      </c>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c r="E76" s="86"/>
      <c r="F76" s="45"/>
      <c r="G76" s="45"/>
      <c r="H76" s="33"/>
      <c r="I76" s="33"/>
      <c r="J76" s="33">
        <f t="shared" si="1"/>
        <v>0</v>
      </c>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f t="shared" si="1"/>
        <v>0</v>
      </c>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17288080</v>
      </c>
      <c r="E78" s="86">
        <v>17288080</v>
      </c>
      <c r="F78" s="45">
        <f>7081432+10206648</f>
        <v>17288080</v>
      </c>
      <c r="G78" s="45">
        <v>10206648</v>
      </c>
      <c r="H78" s="33"/>
      <c r="I78" s="33">
        <v>17288080</v>
      </c>
      <c r="J78" s="33">
        <f t="shared" si="1"/>
        <v>0</v>
      </c>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c r="A79" s="65" t="s">
        <v>152</v>
      </c>
      <c r="B79" s="66" t="s">
        <v>153</v>
      </c>
      <c r="C79" s="86">
        <f>+C80+C81+C82+C83+C84+C85+C86+C87</f>
        <v>0</v>
      </c>
      <c r="D79" s="86">
        <f>+D80+D81+D82+D83+D84+D85+D86+D87</f>
        <v>0</v>
      </c>
      <c r="E79" s="86">
        <f>+E80+E81+E82+E83+E84+E85+E86+E87</f>
        <v>0</v>
      </c>
      <c r="F79" s="86">
        <f>+F80+F81+F82+F83+F84+F85+F86+F87</f>
        <v>-97</v>
      </c>
      <c r="G79" s="86">
        <f>+G80+G81+G82+G83+G84+G85+G86+G87</f>
        <v>0</v>
      </c>
      <c r="H79" s="33"/>
      <c r="I79" s="33"/>
      <c r="J79" s="33">
        <f t="shared" si="1"/>
        <v>97</v>
      </c>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f t="shared" si="1"/>
        <v>0</v>
      </c>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f t="shared" si="1"/>
        <v>0</v>
      </c>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f t="shared" si="1"/>
        <v>0</v>
      </c>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c r="G83" s="45"/>
      <c r="H83" s="33"/>
      <c r="I83" s="33"/>
      <c r="J83" s="33">
        <f t="shared" si="1"/>
        <v>0</v>
      </c>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f t="shared" si="1"/>
        <v>0</v>
      </c>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c r="A85" s="71" t="s">
        <v>162</v>
      </c>
      <c r="B85" s="80" t="s">
        <v>163</v>
      </c>
      <c r="C85" s="45"/>
      <c r="D85" s="86"/>
      <c r="E85" s="86"/>
      <c r="F85" s="45"/>
      <c r="G85" s="45"/>
      <c r="J85" s="33">
        <f t="shared" si="1"/>
        <v>0</v>
      </c>
      <c r="T85" s="6"/>
      <c r="AT85" s="6"/>
      <c r="AU85" s="6"/>
      <c r="AV85" s="6"/>
      <c r="BN85" s="6"/>
    </row>
    <row r="86" spans="1:139" ht="75">
      <c r="A86" s="81" t="s">
        <v>164</v>
      </c>
      <c r="B86" s="82" t="s">
        <v>165</v>
      </c>
      <c r="C86" s="45"/>
      <c r="D86" s="86"/>
      <c r="E86" s="86"/>
      <c r="F86" s="45">
        <f>-97</f>
        <v>-97</v>
      </c>
      <c r="G86" s="45">
        <v>0</v>
      </c>
      <c r="I86" s="56">
        <v>-97</v>
      </c>
      <c r="J86" s="33">
        <f t="shared" si="1"/>
        <v>0</v>
      </c>
      <c r="AT86" s="6"/>
      <c r="AU86" s="6"/>
      <c r="AV86" s="6"/>
      <c r="BN86" s="6"/>
    </row>
    <row r="87" spans="1:139" ht="45">
      <c r="A87" s="81" t="s">
        <v>166</v>
      </c>
      <c r="B87" s="83" t="s">
        <v>167</v>
      </c>
      <c r="C87" s="45"/>
      <c r="D87" s="86"/>
      <c r="E87" s="86"/>
      <c r="F87" s="45"/>
      <c r="G87" s="45"/>
      <c r="J87" s="33">
        <f t="shared" si="1"/>
        <v>0</v>
      </c>
      <c r="AT87" s="6"/>
      <c r="AU87" s="6"/>
      <c r="AV87" s="6"/>
      <c r="BN87" s="6"/>
    </row>
    <row r="88" spans="1:139" ht="45">
      <c r="A88" s="81" t="s">
        <v>168</v>
      </c>
      <c r="B88" s="84" t="s">
        <v>169</v>
      </c>
      <c r="C88" s="86">
        <f>C89</f>
        <v>0</v>
      </c>
      <c r="D88" s="86">
        <f t="shared" ref="D88:G89" si="2">D89</f>
        <v>0</v>
      </c>
      <c r="E88" s="86">
        <f t="shared" si="2"/>
        <v>0</v>
      </c>
      <c r="F88" s="86">
        <f t="shared" si="2"/>
        <v>0</v>
      </c>
      <c r="G88" s="86">
        <f t="shared" si="2"/>
        <v>0</v>
      </c>
      <c r="J88" s="33">
        <f t="shared" si="1"/>
        <v>0</v>
      </c>
      <c r="AT88" s="6"/>
      <c r="AU88" s="6"/>
      <c r="AV88" s="6"/>
      <c r="BN88" s="6"/>
    </row>
    <row r="89" spans="1:139">
      <c r="A89" s="81" t="s">
        <v>170</v>
      </c>
      <c r="B89" s="83" t="s">
        <v>171</v>
      </c>
      <c r="C89" s="86">
        <f>C90</f>
        <v>0</v>
      </c>
      <c r="D89" s="86">
        <f t="shared" si="2"/>
        <v>0</v>
      </c>
      <c r="E89" s="86">
        <f t="shared" si="2"/>
        <v>0</v>
      </c>
      <c r="F89" s="86">
        <f t="shared" si="2"/>
        <v>0</v>
      </c>
      <c r="G89" s="86">
        <f t="shared" si="2"/>
        <v>0</v>
      </c>
      <c r="J89" s="33">
        <f t="shared" si="1"/>
        <v>0</v>
      </c>
      <c r="AT89" s="6"/>
      <c r="AU89" s="6"/>
      <c r="AV89" s="6"/>
      <c r="BN89" s="6"/>
    </row>
    <row r="90" spans="1:139">
      <c r="A90" s="81" t="s">
        <v>172</v>
      </c>
      <c r="B90" s="83" t="s">
        <v>173</v>
      </c>
      <c r="C90" s="86"/>
      <c r="D90" s="86"/>
      <c r="E90" s="86"/>
      <c r="F90" s="45"/>
      <c r="G90" s="45"/>
      <c r="J90" s="33">
        <f t="shared" si="1"/>
        <v>0</v>
      </c>
      <c r="AT90" s="6"/>
      <c r="AU90" s="6"/>
      <c r="AV90" s="6"/>
      <c r="BN90" s="6"/>
    </row>
    <row r="91" spans="1:139" ht="45">
      <c r="A91" s="81" t="s">
        <v>471</v>
      </c>
      <c r="B91" s="84" t="s">
        <v>169</v>
      </c>
      <c r="C91" s="86">
        <f>C92+C95</f>
        <v>0</v>
      </c>
      <c r="D91" s="86">
        <f>D92+D95</f>
        <v>0</v>
      </c>
      <c r="E91" s="86">
        <f>E92+E95</f>
        <v>0</v>
      </c>
      <c r="F91" s="86">
        <f>F92+F95</f>
        <v>0</v>
      </c>
      <c r="G91" s="86">
        <f>G92+G95</f>
        <v>0</v>
      </c>
      <c r="J91" s="33">
        <f t="shared" si="1"/>
        <v>0</v>
      </c>
      <c r="BN91" s="6"/>
    </row>
    <row r="92" spans="1:139">
      <c r="A92" s="81" t="s">
        <v>472</v>
      </c>
      <c r="B92" s="83" t="s">
        <v>171</v>
      </c>
      <c r="C92" s="86">
        <f>C93+C94</f>
        <v>0</v>
      </c>
      <c r="D92" s="86">
        <f>D93</f>
        <v>0</v>
      </c>
      <c r="E92" s="86">
        <f>E93</f>
        <v>0</v>
      </c>
      <c r="F92" s="86">
        <f>F93</f>
        <v>0</v>
      </c>
      <c r="G92" s="86">
        <f>G93</f>
        <v>0</v>
      </c>
      <c r="J92" s="33">
        <f t="shared" si="1"/>
        <v>0</v>
      </c>
      <c r="BN92" s="6"/>
    </row>
    <row r="93" spans="1:139">
      <c r="A93" s="81" t="s">
        <v>473</v>
      </c>
      <c r="B93" s="83" t="s">
        <v>466</v>
      </c>
      <c r="C93" s="86"/>
      <c r="D93" s="86"/>
      <c r="E93" s="86"/>
      <c r="F93" s="45"/>
      <c r="G93" s="45"/>
      <c r="J93" s="33">
        <f t="shared" si="1"/>
        <v>0</v>
      </c>
      <c r="BN93" s="6"/>
    </row>
    <row r="94" spans="1:139">
      <c r="A94" s="81" t="s">
        <v>497</v>
      </c>
      <c r="B94" s="83" t="s">
        <v>496</v>
      </c>
      <c r="C94" s="86"/>
      <c r="D94" s="86"/>
      <c r="E94" s="86"/>
      <c r="F94" s="45"/>
      <c r="G94" s="45"/>
      <c r="J94" s="33">
        <f t="shared" si="1"/>
        <v>0</v>
      </c>
      <c r="BN94" s="6"/>
    </row>
    <row r="95" spans="1:139" ht="30">
      <c r="A95" s="81" t="s">
        <v>500</v>
      </c>
      <c r="B95" s="84" t="s">
        <v>499</v>
      </c>
      <c r="C95" s="86">
        <f>C96+C97</f>
        <v>0</v>
      </c>
      <c r="D95" s="86">
        <f>D96+D97</f>
        <v>0</v>
      </c>
      <c r="E95" s="86">
        <f>E96+E97</f>
        <v>0</v>
      </c>
      <c r="F95" s="86">
        <f>F96+F97</f>
        <v>0</v>
      </c>
      <c r="G95" s="86">
        <f>G96+G97</f>
        <v>0</v>
      </c>
      <c r="J95" s="33">
        <f t="shared" si="1"/>
        <v>0</v>
      </c>
      <c r="BN95" s="6"/>
    </row>
    <row r="96" spans="1:139">
      <c r="A96" s="81" t="s">
        <v>501</v>
      </c>
      <c r="B96" s="83" t="s">
        <v>466</v>
      </c>
      <c r="C96" s="86"/>
      <c r="D96" s="86"/>
      <c r="E96" s="86"/>
      <c r="F96" s="45"/>
      <c r="G96" s="45"/>
      <c r="J96" s="33">
        <f t="shared" si="1"/>
        <v>0</v>
      </c>
      <c r="BN96" s="6"/>
    </row>
    <row r="97" spans="1:174">
      <c r="A97" s="81" t="s">
        <v>502</v>
      </c>
      <c r="B97" s="83" t="s">
        <v>496</v>
      </c>
      <c r="C97" s="86"/>
      <c r="D97" s="86"/>
      <c r="E97" s="86"/>
      <c r="F97" s="45"/>
      <c r="G97" s="45"/>
      <c r="J97" s="33">
        <f t="shared" si="1"/>
        <v>0</v>
      </c>
      <c r="BN97" s="6"/>
    </row>
    <row r="98" spans="1:174" ht="30">
      <c r="A98" s="84" t="s">
        <v>474</v>
      </c>
      <c r="B98" s="84" t="s">
        <v>174</v>
      </c>
      <c r="C98" s="86">
        <f>C99+C101</f>
        <v>0</v>
      </c>
      <c r="D98" s="86">
        <f>D99+D101</f>
        <v>0</v>
      </c>
      <c r="E98" s="86">
        <f>E99+E101</f>
        <v>0</v>
      </c>
      <c r="F98" s="86">
        <f>F99+F101</f>
        <v>0</v>
      </c>
      <c r="G98" s="86">
        <f>G99+G101</f>
        <v>0</v>
      </c>
      <c r="J98" s="33">
        <f t="shared" si="1"/>
        <v>0</v>
      </c>
      <c r="BN98" s="6"/>
    </row>
    <row r="99" spans="1:174" ht="45">
      <c r="A99" s="84" t="s">
        <v>175</v>
      </c>
      <c r="B99" s="84" t="s">
        <v>169</v>
      </c>
      <c r="C99" s="86">
        <f>C100</f>
        <v>0</v>
      </c>
      <c r="D99" s="86">
        <f>D100</f>
        <v>0</v>
      </c>
      <c r="E99" s="86">
        <f>E100</f>
        <v>0</v>
      </c>
      <c r="F99" s="86">
        <f>F100</f>
        <v>0</v>
      </c>
      <c r="G99" s="86">
        <f>G100</f>
        <v>0</v>
      </c>
      <c r="J99" s="33">
        <f t="shared" si="1"/>
        <v>0</v>
      </c>
      <c r="BN99" s="6"/>
    </row>
    <row r="100" spans="1:174" s="56" customFormat="1" ht="30">
      <c r="A100" s="83" t="s">
        <v>176</v>
      </c>
      <c r="B100" s="83" t="s">
        <v>177</v>
      </c>
      <c r="C100" s="86"/>
      <c r="D100" s="86"/>
      <c r="E100" s="86"/>
      <c r="F100" s="86"/>
      <c r="G100" s="86"/>
      <c r="J100" s="33">
        <f t="shared" si="1"/>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c r="A101" s="83"/>
      <c r="B101" s="83" t="s">
        <v>467</v>
      </c>
      <c r="C101" s="86">
        <f>C102</f>
        <v>0</v>
      </c>
      <c r="D101" s="86">
        <f t="shared" ref="D101:G103" si="3">D102</f>
        <v>0</v>
      </c>
      <c r="E101" s="86">
        <f t="shared" si="3"/>
        <v>0</v>
      </c>
      <c r="F101" s="86">
        <f t="shared" si="3"/>
        <v>0</v>
      </c>
      <c r="G101" s="86">
        <f t="shared" si="3"/>
        <v>0</v>
      </c>
      <c r="J101" s="33">
        <f t="shared" si="1"/>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c r="A102" s="83" t="s">
        <v>475</v>
      </c>
      <c r="B102" s="83" t="s">
        <v>468</v>
      </c>
      <c r="C102" s="86">
        <f>C103</f>
        <v>0</v>
      </c>
      <c r="D102" s="86">
        <f t="shared" si="3"/>
        <v>0</v>
      </c>
      <c r="E102" s="86">
        <f t="shared" si="3"/>
        <v>0</v>
      </c>
      <c r="F102" s="86">
        <f t="shared" si="3"/>
        <v>0</v>
      </c>
      <c r="G102" s="86">
        <f t="shared" si="3"/>
        <v>0</v>
      </c>
      <c r="J102" s="33">
        <f t="shared" si="1"/>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c r="A103" s="83" t="s">
        <v>476</v>
      </c>
      <c r="B103" s="83" t="s">
        <v>469</v>
      </c>
      <c r="C103" s="86">
        <f>C104</f>
        <v>0</v>
      </c>
      <c r="D103" s="86">
        <f t="shared" si="3"/>
        <v>0</v>
      </c>
      <c r="E103" s="86">
        <f t="shared" si="3"/>
        <v>0</v>
      </c>
      <c r="F103" s="86">
        <f t="shared" si="3"/>
        <v>0</v>
      </c>
      <c r="G103" s="86">
        <f t="shared" si="3"/>
        <v>0</v>
      </c>
      <c r="J103" s="33">
        <f t="shared" si="1"/>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c r="A104" s="83" t="s">
        <v>477</v>
      </c>
      <c r="B104" s="83" t="s">
        <v>470</v>
      </c>
      <c r="C104" s="45"/>
      <c r="D104" s="86"/>
      <c r="E104" s="86"/>
      <c r="F104" s="45"/>
      <c r="G104" s="45"/>
      <c r="J104" s="33">
        <f t="shared" si="1"/>
        <v>0</v>
      </c>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c r="A105" s="84" t="s">
        <v>178</v>
      </c>
      <c r="B105" s="84" t="s">
        <v>179</v>
      </c>
      <c r="C105" s="86">
        <f>C106</f>
        <v>0</v>
      </c>
      <c r="D105" s="86">
        <f>D106</f>
        <v>0</v>
      </c>
      <c r="E105" s="86">
        <f>E106</f>
        <v>0</v>
      </c>
      <c r="F105" s="86">
        <f>F106</f>
        <v>-1461803</v>
      </c>
      <c r="G105" s="86">
        <f>G106</f>
        <v>-935214</v>
      </c>
      <c r="J105" s="33">
        <f t="shared" si="1"/>
        <v>1461803</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c r="A106" s="83" t="s">
        <v>180</v>
      </c>
      <c r="B106" s="83" t="s">
        <v>181</v>
      </c>
      <c r="C106" s="45"/>
      <c r="D106" s="86"/>
      <c r="E106" s="86"/>
      <c r="F106" s="45">
        <f>-526589-935214</f>
        <v>-1461803</v>
      </c>
      <c r="G106" s="45">
        <v>-935214</v>
      </c>
      <c r="I106" s="56">
        <v>-1461803</v>
      </c>
      <c r="J106" s="33">
        <f t="shared" si="1"/>
        <v>0</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c r="A109" s="1"/>
      <c r="B109" s="4" t="s">
        <v>518</v>
      </c>
      <c r="C109" s="4"/>
      <c r="D109" s="4"/>
      <c r="E109" s="4"/>
      <c r="F109" s="4" t="s">
        <v>520</v>
      </c>
      <c r="G109" s="4"/>
      <c r="H109" s="4"/>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row>
    <row r="110" spans="1:174">
      <c r="A110" s="1"/>
      <c r="B110" s="4" t="s">
        <v>519</v>
      </c>
      <c r="C110" s="4"/>
      <c r="D110" s="4"/>
      <c r="E110" s="4"/>
      <c r="F110" s="4" t="s">
        <v>521</v>
      </c>
      <c r="G110" s="4"/>
      <c r="H110" s="4"/>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17" right="0.17" top="0.17" bottom="0.16" header="0.17" footer="0.16"/>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O290"/>
  <sheetViews>
    <sheetView tabSelected="1" workbookViewId="0">
      <pane xSplit="3" ySplit="6" topLeftCell="D7" activePane="bottomRight" state="frozen"/>
      <selection activeCell="G7" sqref="G7:H209"/>
      <selection pane="topRight" activeCell="G7" sqref="G7:H209"/>
      <selection pane="bottomLeft" activeCell="G7" sqref="G7:H209"/>
      <selection pane="bottomRight" activeCell="J1" sqref="J1:L1048576"/>
    </sheetView>
  </sheetViews>
  <sheetFormatPr defaultRowHeight="15"/>
  <cols>
    <col min="1" max="1" width="14.28515625" style="1" customWidth="1"/>
    <col min="2" max="2" width="71.28515625" style="4" customWidth="1"/>
    <col min="3" max="3" width="7.85546875" style="4" customWidth="1"/>
    <col min="4" max="5" width="16.7109375" style="4" customWidth="1"/>
    <col min="6" max="6" width="15.7109375" style="4" bestFit="1" customWidth="1"/>
    <col min="7" max="7" width="15.42578125" style="4" bestFit="1" customWidth="1"/>
    <col min="8" max="8" width="14.5703125" style="4" bestFit="1" customWidth="1"/>
    <col min="9" max="9" width="9.140625" style="5"/>
    <col min="10" max="10" width="20.7109375" style="5" hidden="1" customWidth="1"/>
    <col min="11" max="11" width="19.140625" style="5" hidden="1" customWidth="1"/>
    <col min="12" max="12" width="17.28515625" style="5" hidden="1" customWidth="1"/>
    <col min="13" max="14" width="9.140625" style="5"/>
    <col min="15" max="15" width="24.42578125" style="5" customWidth="1"/>
    <col min="16" max="16384" width="9.140625" style="5"/>
  </cols>
  <sheetData>
    <row r="1" spans="1:15" ht="17.25">
      <c r="B1" s="2" t="s">
        <v>509</v>
      </c>
      <c r="C1" s="3"/>
    </row>
    <row r="2" spans="1:15">
      <c r="B2" s="3"/>
      <c r="C2" s="3"/>
    </row>
    <row r="3" spans="1:15">
      <c r="B3" s="3"/>
      <c r="C3" s="3"/>
      <c r="D3" s="6"/>
    </row>
    <row r="4" spans="1:15">
      <c r="D4" s="7"/>
      <c r="E4" s="7"/>
      <c r="F4" s="8"/>
      <c r="G4" s="9"/>
      <c r="H4" s="98" t="s">
        <v>465</v>
      </c>
    </row>
    <row r="5" spans="1:15" s="13" customFormat="1" ht="75">
      <c r="A5" s="10" t="s">
        <v>1</v>
      </c>
      <c r="B5" s="11" t="s">
        <v>2</v>
      </c>
      <c r="C5" s="11" t="s">
        <v>3</v>
      </c>
      <c r="D5" s="11" t="s">
        <v>182</v>
      </c>
      <c r="E5" s="12" t="s">
        <v>183</v>
      </c>
      <c r="F5" s="12" t="s">
        <v>184</v>
      </c>
      <c r="G5" s="11" t="s">
        <v>185</v>
      </c>
      <c r="H5" s="11" t="s">
        <v>186</v>
      </c>
    </row>
    <row r="6" spans="1:15">
      <c r="A6" s="14"/>
      <c r="B6" s="15" t="s">
        <v>187</v>
      </c>
      <c r="C6" s="15"/>
      <c r="D6" s="16"/>
      <c r="E6" s="16"/>
      <c r="F6" s="16"/>
      <c r="G6" s="16"/>
      <c r="H6" s="16"/>
    </row>
    <row r="7" spans="1:15" s="19" customFormat="1" ht="16.5" customHeight="1">
      <c r="A7" s="17" t="s">
        <v>200</v>
      </c>
      <c r="B7" s="18" t="s">
        <v>188</v>
      </c>
      <c r="C7" s="87">
        <f t="shared" ref="C7:H7" si="0">+C8+C16</f>
        <v>0</v>
      </c>
      <c r="D7" s="87">
        <f t="shared" si="0"/>
        <v>855298880</v>
      </c>
      <c r="E7" s="87">
        <f t="shared" si="0"/>
        <v>848982860</v>
      </c>
      <c r="F7" s="87">
        <f t="shared" si="0"/>
        <v>535191720</v>
      </c>
      <c r="G7" s="87">
        <f t="shared" si="0"/>
        <v>532802942.56000006</v>
      </c>
      <c r="H7" s="87">
        <f t="shared" si="0"/>
        <v>84119369.169999987</v>
      </c>
      <c r="J7" s="87">
        <v>448683573.38999999</v>
      </c>
      <c r="K7" s="103">
        <f t="shared" ref="K7:K22" si="1">G7-J7</f>
        <v>84119369.170000076</v>
      </c>
      <c r="L7" s="103">
        <f t="shared" ref="L7:L22" si="2">H7-K7</f>
        <v>0</v>
      </c>
      <c r="O7" s="103"/>
    </row>
    <row r="8" spans="1:15" s="19" customFormat="1">
      <c r="A8" s="17" t="s">
        <v>202</v>
      </c>
      <c r="B8" s="20" t="s">
        <v>189</v>
      </c>
      <c r="C8" s="88">
        <f t="shared" ref="C8:H8" si="3">+C9+C10+C13+C11+C12+C15+C243+C14</f>
        <v>0</v>
      </c>
      <c r="D8" s="88">
        <f t="shared" si="3"/>
        <v>855025880</v>
      </c>
      <c r="E8" s="88">
        <f t="shared" si="3"/>
        <v>848709860</v>
      </c>
      <c r="F8" s="88">
        <f t="shared" si="3"/>
        <v>535118720</v>
      </c>
      <c r="G8" s="88">
        <f t="shared" si="3"/>
        <v>532802942.56000006</v>
      </c>
      <c r="H8" s="88">
        <f t="shared" si="3"/>
        <v>84119369.169999987</v>
      </c>
      <c r="J8" s="88">
        <v>448683573.38999999</v>
      </c>
      <c r="K8" s="103">
        <f t="shared" si="1"/>
        <v>84119369.170000076</v>
      </c>
      <c r="L8" s="103">
        <f t="shared" si="2"/>
        <v>0</v>
      </c>
      <c r="O8" s="103"/>
    </row>
    <row r="9" spans="1:15" s="19" customFormat="1">
      <c r="A9" s="17" t="s">
        <v>204</v>
      </c>
      <c r="B9" s="20" t="s">
        <v>190</v>
      </c>
      <c r="C9" s="88">
        <f t="shared" ref="C9:H9" si="4">+C23</f>
        <v>0</v>
      </c>
      <c r="D9" s="88">
        <f t="shared" si="4"/>
        <v>5598000</v>
      </c>
      <c r="E9" s="88">
        <f t="shared" si="4"/>
        <v>5598000</v>
      </c>
      <c r="F9" s="88">
        <f t="shared" si="4"/>
        <v>2963090</v>
      </c>
      <c r="G9" s="88">
        <f t="shared" si="4"/>
        <v>2958144</v>
      </c>
      <c r="H9" s="88">
        <f t="shared" si="4"/>
        <v>492153</v>
      </c>
      <c r="J9" s="88">
        <v>2465991</v>
      </c>
      <c r="K9" s="103">
        <f t="shared" si="1"/>
        <v>492153</v>
      </c>
      <c r="L9" s="103">
        <f t="shared" si="2"/>
        <v>0</v>
      </c>
    </row>
    <row r="10" spans="1:15" s="19" customFormat="1" ht="16.5" customHeight="1">
      <c r="A10" s="17" t="s">
        <v>205</v>
      </c>
      <c r="B10" s="20" t="s">
        <v>191</v>
      </c>
      <c r="C10" s="88">
        <f t="shared" ref="C10:H10" si="5">+C44</f>
        <v>0</v>
      </c>
      <c r="D10" s="88">
        <f t="shared" si="5"/>
        <v>536824880</v>
      </c>
      <c r="E10" s="88">
        <f t="shared" si="5"/>
        <v>530508860</v>
      </c>
      <c r="F10" s="88">
        <f t="shared" si="5"/>
        <v>329284750</v>
      </c>
      <c r="G10" s="88">
        <f t="shared" si="5"/>
        <v>327389639.96000004</v>
      </c>
      <c r="H10" s="88">
        <f t="shared" si="5"/>
        <v>51412450.850000001</v>
      </c>
      <c r="J10" s="88">
        <v>275977189.11000001</v>
      </c>
      <c r="K10" s="103">
        <f t="shared" si="1"/>
        <v>51412450.850000024</v>
      </c>
      <c r="L10" s="103">
        <f t="shared" si="2"/>
        <v>0</v>
      </c>
    </row>
    <row r="11" spans="1:15" s="19" customFormat="1">
      <c r="A11" s="17" t="s">
        <v>207</v>
      </c>
      <c r="B11" s="20" t="s">
        <v>192</v>
      </c>
      <c r="C11" s="88">
        <f t="shared" ref="C11:H11" si="6">+C72</f>
        <v>0</v>
      </c>
      <c r="D11" s="88">
        <f t="shared" si="6"/>
        <v>0</v>
      </c>
      <c r="E11" s="88">
        <f t="shared" si="6"/>
        <v>0</v>
      </c>
      <c r="F11" s="88">
        <f t="shared" si="6"/>
        <v>0</v>
      </c>
      <c r="G11" s="88">
        <f t="shared" si="6"/>
        <v>0</v>
      </c>
      <c r="H11" s="88">
        <f t="shared" si="6"/>
        <v>0</v>
      </c>
      <c r="J11" s="88">
        <v>0</v>
      </c>
      <c r="K11" s="103">
        <f t="shared" si="1"/>
        <v>0</v>
      </c>
      <c r="L11" s="103">
        <f t="shared" si="2"/>
        <v>0</v>
      </c>
    </row>
    <row r="12" spans="1:15" s="19" customFormat="1" ht="30">
      <c r="A12" s="17" t="s">
        <v>208</v>
      </c>
      <c r="B12" s="20" t="s">
        <v>193</v>
      </c>
      <c r="C12" s="88">
        <f t="shared" ref="C12:H12" si="7">C244</f>
        <v>0</v>
      </c>
      <c r="D12" s="88">
        <f t="shared" si="7"/>
        <v>268382000</v>
      </c>
      <c r="E12" s="88">
        <f t="shared" si="7"/>
        <v>268382000</v>
      </c>
      <c r="F12" s="88">
        <f t="shared" si="7"/>
        <v>159897890</v>
      </c>
      <c r="G12" s="88">
        <f t="shared" si="7"/>
        <v>159613190</v>
      </c>
      <c r="H12" s="88">
        <f t="shared" si="7"/>
        <v>25716270</v>
      </c>
      <c r="J12" s="88">
        <v>133896920</v>
      </c>
      <c r="K12" s="103">
        <f t="shared" si="1"/>
        <v>25716270</v>
      </c>
      <c r="L12" s="103">
        <f t="shared" si="2"/>
        <v>0</v>
      </c>
    </row>
    <row r="13" spans="1:15" s="19" customFormat="1" ht="16.5" customHeight="1">
      <c r="A13" s="17" t="s">
        <v>209</v>
      </c>
      <c r="B13" s="20" t="s">
        <v>194</v>
      </c>
      <c r="C13" s="88">
        <f t="shared" ref="C13:H13" si="8">C261</f>
        <v>0</v>
      </c>
      <c r="D13" s="88">
        <f t="shared" si="8"/>
        <v>44213000</v>
      </c>
      <c r="E13" s="88">
        <f t="shared" si="8"/>
        <v>44213000</v>
      </c>
      <c r="F13" s="88">
        <f t="shared" si="8"/>
        <v>42969490</v>
      </c>
      <c r="G13" s="88">
        <f t="shared" si="8"/>
        <v>42969421</v>
      </c>
      <c r="H13" s="88">
        <f t="shared" si="8"/>
        <v>6505046</v>
      </c>
      <c r="J13" s="88">
        <v>36464375</v>
      </c>
      <c r="K13" s="103">
        <f t="shared" si="1"/>
        <v>6505046</v>
      </c>
      <c r="L13" s="103">
        <f t="shared" si="2"/>
        <v>0</v>
      </c>
    </row>
    <row r="14" spans="1:15" s="19" customFormat="1" ht="30">
      <c r="A14" s="17" t="s">
        <v>211</v>
      </c>
      <c r="B14" s="20" t="s">
        <v>195</v>
      </c>
      <c r="C14" s="88">
        <f t="shared" ref="C14:H14" si="9">C268</f>
        <v>0</v>
      </c>
      <c r="D14" s="88">
        <f t="shared" si="9"/>
        <v>0</v>
      </c>
      <c r="E14" s="88">
        <f t="shared" si="9"/>
        <v>0</v>
      </c>
      <c r="F14" s="88">
        <f t="shared" si="9"/>
        <v>0</v>
      </c>
      <c r="G14" s="88">
        <f t="shared" si="9"/>
        <v>0</v>
      </c>
      <c r="H14" s="88">
        <f t="shared" si="9"/>
        <v>0</v>
      </c>
      <c r="J14" s="88">
        <v>0</v>
      </c>
      <c r="K14" s="103">
        <f t="shared" si="1"/>
        <v>0</v>
      </c>
      <c r="L14" s="103">
        <f t="shared" si="2"/>
        <v>0</v>
      </c>
    </row>
    <row r="15" spans="1:15" s="19" customFormat="1" ht="16.5" customHeight="1">
      <c r="A15" s="17" t="s">
        <v>213</v>
      </c>
      <c r="B15" s="20" t="s">
        <v>197</v>
      </c>
      <c r="C15" s="88">
        <f t="shared" ref="C15:H15" si="10">C75</f>
        <v>0</v>
      </c>
      <c r="D15" s="88">
        <f t="shared" si="10"/>
        <v>8000</v>
      </c>
      <c r="E15" s="88">
        <f t="shared" si="10"/>
        <v>8000</v>
      </c>
      <c r="F15" s="88">
        <f t="shared" si="10"/>
        <v>3500</v>
      </c>
      <c r="G15" s="88">
        <f t="shared" si="10"/>
        <v>2786</v>
      </c>
      <c r="H15" s="88">
        <f t="shared" si="10"/>
        <v>510</v>
      </c>
      <c r="J15" s="88">
        <v>2276</v>
      </c>
      <c r="K15" s="103">
        <f t="shared" si="1"/>
        <v>510</v>
      </c>
      <c r="L15" s="103">
        <f t="shared" si="2"/>
        <v>0</v>
      </c>
    </row>
    <row r="16" spans="1:15" s="19" customFormat="1" ht="16.5" customHeight="1">
      <c r="A16" s="17" t="s">
        <v>215</v>
      </c>
      <c r="B16" s="20" t="s">
        <v>198</v>
      </c>
      <c r="C16" s="88">
        <f t="shared" ref="C16:H17" si="11">C78</f>
        <v>0</v>
      </c>
      <c r="D16" s="88">
        <f t="shared" si="11"/>
        <v>273000</v>
      </c>
      <c r="E16" s="88">
        <f t="shared" si="11"/>
        <v>273000</v>
      </c>
      <c r="F16" s="88">
        <f t="shared" si="11"/>
        <v>73000</v>
      </c>
      <c r="G16" s="88">
        <f t="shared" si="11"/>
        <v>0</v>
      </c>
      <c r="H16" s="88">
        <f t="shared" si="11"/>
        <v>0</v>
      </c>
      <c r="J16" s="88">
        <v>0</v>
      </c>
      <c r="K16" s="103">
        <f t="shared" si="1"/>
        <v>0</v>
      </c>
      <c r="L16" s="103">
        <f t="shared" si="2"/>
        <v>0</v>
      </c>
    </row>
    <row r="17" spans="1:12" s="19" customFormat="1">
      <c r="A17" s="17" t="s">
        <v>217</v>
      </c>
      <c r="B17" s="20" t="s">
        <v>199</v>
      </c>
      <c r="C17" s="88">
        <f t="shared" si="11"/>
        <v>0</v>
      </c>
      <c r="D17" s="88">
        <f t="shared" si="11"/>
        <v>273000</v>
      </c>
      <c r="E17" s="88">
        <f t="shared" si="11"/>
        <v>273000</v>
      </c>
      <c r="F17" s="88">
        <f t="shared" si="11"/>
        <v>73000</v>
      </c>
      <c r="G17" s="88">
        <f t="shared" si="11"/>
        <v>0</v>
      </c>
      <c r="H17" s="88">
        <f t="shared" si="11"/>
        <v>0</v>
      </c>
      <c r="J17" s="88">
        <v>0</v>
      </c>
      <c r="K17" s="103">
        <f t="shared" si="1"/>
        <v>0</v>
      </c>
      <c r="L17" s="103">
        <f t="shared" si="2"/>
        <v>0</v>
      </c>
    </row>
    <row r="18" spans="1:12" s="19" customFormat="1" ht="30">
      <c r="A18" s="17" t="s">
        <v>219</v>
      </c>
      <c r="B18" s="20" t="s">
        <v>201</v>
      </c>
      <c r="C18" s="88">
        <f t="shared" ref="C18:H18" si="12">C243+C267</f>
        <v>0</v>
      </c>
      <c r="D18" s="88">
        <f t="shared" si="12"/>
        <v>0</v>
      </c>
      <c r="E18" s="88">
        <f t="shared" si="12"/>
        <v>0</v>
      </c>
      <c r="F18" s="88">
        <f t="shared" si="12"/>
        <v>0</v>
      </c>
      <c r="G18" s="88">
        <f t="shared" si="12"/>
        <v>-130238.39999999999</v>
      </c>
      <c r="H18" s="88">
        <f t="shared" si="12"/>
        <v>-7060.68</v>
      </c>
      <c r="J18" s="88">
        <v>-123177.72</v>
      </c>
      <c r="K18" s="103">
        <f t="shared" si="1"/>
        <v>-7060.679999999993</v>
      </c>
      <c r="L18" s="103">
        <f t="shared" si="2"/>
        <v>-7.2759576141834259E-12</v>
      </c>
    </row>
    <row r="19" spans="1:12" s="19" customFormat="1" ht="16.5" customHeight="1">
      <c r="A19" s="17" t="s">
        <v>221</v>
      </c>
      <c r="B19" s="20" t="s">
        <v>203</v>
      </c>
      <c r="C19" s="88">
        <f t="shared" ref="C19:H19" si="13">+C20+C16</f>
        <v>0</v>
      </c>
      <c r="D19" s="88">
        <f t="shared" si="13"/>
        <v>855298880</v>
      </c>
      <c r="E19" s="88">
        <f t="shared" si="13"/>
        <v>848982860</v>
      </c>
      <c r="F19" s="88">
        <f t="shared" si="13"/>
        <v>535191720</v>
      </c>
      <c r="G19" s="88">
        <f t="shared" si="13"/>
        <v>532802942.56000006</v>
      </c>
      <c r="H19" s="88">
        <f t="shared" si="13"/>
        <v>84119369.169999987</v>
      </c>
      <c r="J19" s="88">
        <v>448683573.38999999</v>
      </c>
      <c r="K19" s="103">
        <f t="shared" si="1"/>
        <v>84119369.170000076</v>
      </c>
      <c r="L19" s="103">
        <f t="shared" si="2"/>
        <v>0</v>
      </c>
    </row>
    <row r="20" spans="1:12" s="19" customFormat="1">
      <c r="A20" s="17" t="s">
        <v>223</v>
      </c>
      <c r="B20" s="20" t="s">
        <v>189</v>
      </c>
      <c r="C20" s="88">
        <f t="shared" ref="C20:H20" si="14">C9+C10+C11+C12+C13+C15+C243+C14</f>
        <v>0</v>
      </c>
      <c r="D20" s="88">
        <f t="shared" si="14"/>
        <v>855025880</v>
      </c>
      <c r="E20" s="88">
        <f t="shared" si="14"/>
        <v>848709860</v>
      </c>
      <c r="F20" s="88">
        <f t="shared" si="14"/>
        <v>535118720</v>
      </c>
      <c r="G20" s="88">
        <f t="shared" si="14"/>
        <v>532802942.56000006</v>
      </c>
      <c r="H20" s="88">
        <f t="shared" si="14"/>
        <v>84119369.169999987</v>
      </c>
      <c r="J20" s="88">
        <v>448683573.38999999</v>
      </c>
      <c r="K20" s="103">
        <f t="shared" si="1"/>
        <v>84119369.170000076</v>
      </c>
      <c r="L20" s="103">
        <f t="shared" si="2"/>
        <v>0</v>
      </c>
    </row>
    <row r="21" spans="1:12" s="19" customFormat="1" ht="16.5" customHeight="1">
      <c r="A21" s="21" t="s">
        <v>225</v>
      </c>
      <c r="B21" s="20" t="s">
        <v>206</v>
      </c>
      <c r="C21" s="88">
        <f t="shared" ref="C21:H21" si="15">+C22+C78+C243</f>
        <v>0</v>
      </c>
      <c r="D21" s="88">
        <f t="shared" si="15"/>
        <v>811085880</v>
      </c>
      <c r="E21" s="88">
        <f t="shared" si="15"/>
        <v>804769860</v>
      </c>
      <c r="F21" s="88">
        <f t="shared" si="15"/>
        <v>492222230</v>
      </c>
      <c r="G21" s="88">
        <f t="shared" si="15"/>
        <v>489833521.56000006</v>
      </c>
      <c r="H21" s="88">
        <f t="shared" si="15"/>
        <v>77614323.169999987</v>
      </c>
      <c r="J21" s="88">
        <v>412219198.38999999</v>
      </c>
      <c r="K21" s="103">
        <f t="shared" si="1"/>
        <v>77614323.170000076</v>
      </c>
      <c r="L21" s="103">
        <f t="shared" si="2"/>
        <v>0</v>
      </c>
    </row>
    <row r="22" spans="1:12" s="19" customFormat="1" ht="16.5" customHeight="1">
      <c r="A22" s="17" t="s">
        <v>227</v>
      </c>
      <c r="B22" s="20" t="s">
        <v>189</v>
      </c>
      <c r="C22" s="88">
        <f t="shared" ref="C22:H22" si="16">+C23+C44+C72+C244+C75+C268</f>
        <v>0</v>
      </c>
      <c r="D22" s="88">
        <f t="shared" si="16"/>
        <v>810812880</v>
      </c>
      <c r="E22" s="88">
        <f t="shared" si="16"/>
        <v>804496860</v>
      </c>
      <c r="F22" s="88">
        <f t="shared" si="16"/>
        <v>492149230</v>
      </c>
      <c r="G22" s="88">
        <f t="shared" si="16"/>
        <v>489963759.96000004</v>
      </c>
      <c r="H22" s="88">
        <f t="shared" si="16"/>
        <v>77621383.849999994</v>
      </c>
      <c r="J22" s="88">
        <v>412342376.11000001</v>
      </c>
      <c r="K22" s="103">
        <f t="shared" si="1"/>
        <v>77621383.850000024</v>
      </c>
      <c r="L22" s="103">
        <f t="shared" si="2"/>
        <v>0</v>
      </c>
    </row>
    <row r="23" spans="1:12" s="19" customFormat="1">
      <c r="A23" s="17" t="s">
        <v>229</v>
      </c>
      <c r="B23" s="20" t="s">
        <v>190</v>
      </c>
      <c r="C23" s="88">
        <f t="shared" ref="C23:H23" si="17">+C24+C36+C34</f>
        <v>0</v>
      </c>
      <c r="D23" s="88">
        <f t="shared" si="17"/>
        <v>5598000</v>
      </c>
      <c r="E23" s="88">
        <f t="shared" si="17"/>
        <v>5598000</v>
      </c>
      <c r="F23" s="88">
        <f t="shared" si="17"/>
        <v>2963090</v>
      </c>
      <c r="G23" s="88">
        <f t="shared" si="17"/>
        <v>2958144</v>
      </c>
      <c r="H23" s="88">
        <f t="shared" si="17"/>
        <v>492153</v>
      </c>
      <c r="J23" s="88">
        <v>2465991</v>
      </c>
      <c r="K23" s="103">
        <f>G23-J23</f>
        <v>492153</v>
      </c>
      <c r="L23" s="103">
        <f>H23-K23</f>
        <v>0</v>
      </c>
    </row>
    <row r="24" spans="1:12" s="19" customFormat="1" ht="16.5" customHeight="1">
      <c r="A24" s="17" t="s">
        <v>231</v>
      </c>
      <c r="B24" s="20" t="s">
        <v>210</v>
      </c>
      <c r="C24" s="88">
        <f t="shared" ref="C24:H24" si="18">C25+C28+C29+C30+C32+C26+C27+C31</f>
        <v>0</v>
      </c>
      <c r="D24" s="88">
        <f t="shared" si="18"/>
        <v>5397000</v>
      </c>
      <c r="E24" s="88">
        <f t="shared" si="18"/>
        <v>5397000</v>
      </c>
      <c r="F24" s="88">
        <f t="shared" si="18"/>
        <v>2818220</v>
      </c>
      <c r="G24" s="88">
        <f t="shared" si="18"/>
        <v>2813340</v>
      </c>
      <c r="H24" s="88">
        <f t="shared" si="18"/>
        <v>481418</v>
      </c>
      <c r="J24" s="88">
        <v>2331922</v>
      </c>
      <c r="K24" s="103">
        <f t="shared" ref="K24:K88" si="19">G24-J24</f>
        <v>481418</v>
      </c>
      <c r="L24" s="103">
        <f t="shared" ref="L24:L88" si="20">H24-K24</f>
        <v>0</v>
      </c>
    </row>
    <row r="25" spans="1:12" s="19" customFormat="1" ht="16.5" customHeight="1">
      <c r="A25" s="22" t="s">
        <v>233</v>
      </c>
      <c r="B25" s="23" t="s">
        <v>212</v>
      </c>
      <c r="C25" s="89"/>
      <c r="D25" s="90">
        <v>4487000</v>
      </c>
      <c r="E25" s="90">
        <v>4487000</v>
      </c>
      <c r="F25" s="90">
        <v>2268690</v>
      </c>
      <c r="G25" s="45">
        <v>2267708</v>
      </c>
      <c r="H25" s="45">
        <v>401849</v>
      </c>
      <c r="J25" s="45">
        <v>1865859</v>
      </c>
      <c r="K25" s="103">
        <f t="shared" si="19"/>
        <v>401849</v>
      </c>
      <c r="L25" s="103">
        <f t="shared" si="20"/>
        <v>0</v>
      </c>
    </row>
    <row r="26" spans="1:12" s="19" customFormat="1">
      <c r="A26" s="22" t="s">
        <v>235</v>
      </c>
      <c r="B26" s="23" t="s">
        <v>214</v>
      </c>
      <c r="C26" s="89"/>
      <c r="D26" s="90">
        <v>556000</v>
      </c>
      <c r="E26" s="90">
        <v>556000</v>
      </c>
      <c r="F26" s="90">
        <v>313520</v>
      </c>
      <c r="G26" s="45">
        <v>311386</v>
      </c>
      <c r="H26" s="45">
        <v>51873</v>
      </c>
      <c r="J26" s="45">
        <v>259513</v>
      </c>
      <c r="K26" s="103">
        <f t="shared" si="19"/>
        <v>51873</v>
      </c>
      <c r="L26" s="103">
        <f t="shared" si="20"/>
        <v>0</v>
      </c>
    </row>
    <row r="27" spans="1:12" s="19" customFormat="1">
      <c r="A27" s="22" t="s">
        <v>237</v>
      </c>
      <c r="B27" s="23" t="s">
        <v>216</v>
      </c>
      <c r="C27" s="89"/>
      <c r="D27" s="90">
        <v>26000</v>
      </c>
      <c r="E27" s="90">
        <v>26000</v>
      </c>
      <c r="F27" s="90">
        <v>13320</v>
      </c>
      <c r="G27" s="45">
        <v>13276</v>
      </c>
      <c r="H27" s="45">
        <v>1959</v>
      </c>
      <c r="J27" s="45">
        <v>11317</v>
      </c>
      <c r="K27" s="103">
        <f t="shared" si="19"/>
        <v>1959</v>
      </c>
      <c r="L27" s="103">
        <f t="shared" si="20"/>
        <v>0</v>
      </c>
    </row>
    <row r="28" spans="1:12" s="19" customFormat="1" ht="16.5" customHeight="1">
      <c r="A28" s="22" t="s">
        <v>239</v>
      </c>
      <c r="B28" s="24" t="s">
        <v>218</v>
      </c>
      <c r="C28" s="89"/>
      <c r="D28" s="90">
        <v>11000</v>
      </c>
      <c r="E28" s="90">
        <v>11000</v>
      </c>
      <c r="F28" s="90">
        <v>5920</v>
      </c>
      <c r="G28" s="45">
        <v>5624</v>
      </c>
      <c r="H28" s="45">
        <v>1036</v>
      </c>
      <c r="J28" s="45">
        <v>4588</v>
      </c>
      <c r="K28" s="103">
        <f t="shared" si="19"/>
        <v>1036</v>
      </c>
      <c r="L28" s="103">
        <f t="shared" si="20"/>
        <v>0</v>
      </c>
    </row>
    <row r="29" spans="1:12" s="19" customFormat="1" ht="16.5" customHeight="1">
      <c r="A29" s="22" t="s">
        <v>241</v>
      </c>
      <c r="B29" s="24" t="s">
        <v>220</v>
      </c>
      <c r="C29" s="89"/>
      <c r="D29" s="90">
        <v>3000</v>
      </c>
      <c r="E29" s="90">
        <v>3000</v>
      </c>
      <c r="F29" s="90">
        <v>2150</v>
      </c>
      <c r="G29" s="45">
        <v>1640</v>
      </c>
      <c r="H29" s="45"/>
      <c r="J29" s="45">
        <v>1640</v>
      </c>
      <c r="K29" s="103">
        <f t="shared" si="19"/>
        <v>0</v>
      </c>
      <c r="L29" s="103">
        <f t="shared" si="20"/>
        <v>0</v>
      </c>
    </row>
    <row r="30" spans="1:12" ht="16.5" customHeight="1">
      <c r="A30" s="22" t="s">
        <v>243</v>
      </c>
      <c r="B30" s="24" t="s">
        <v>222</v>
      </c>
      <c r="C30" s="89"/>
      <c r="D30" s="90"/>
      <c r="E30" s="90"/>
      <c r="F30" s="90"/>
      <c r="G30" s="45"/>
      <c r="H30" s="45"/>
      <c r="J30" s="45"/>
      <c r="K30" s="103">
        <f t="shared" si="19"/>
        <v>0</v>
      </c>
      <c r="L30" s="103">
        <f t="shared" si="20"/>
        <v>0</v>
      </c>
    </row>
    <row r="31" spans="1:12" ht="16.5" customHeight="1">
      <c r="A31" s="22" t="s">
        <v>244</v>
      </c>
      <c r="B31" s="24" t="s">
        <v>224</v>
      </c>
      <c r="C31" s="89"/>
      <c r="D31" s="90">
        <v>193000</v>
      </c>
      <c r="E31" s="90">
        <v>193000</v>
      </c>
      <c r="F31" s="90">
        <v>100790</v>
      </c>
      <c r="G31" s="45">
        <v>99886</v>
      </c>
      <c r="H31" s="45">
        <v>16605</v>
      </c>
      <c r="J31" s="45">
        <v>83281</v>
      </c>
      <c r="K31" s="103">
        <f t="shared" si="19"/>
        <v>16605</v>
      </c>
      <c r="L31" s="103">
        <f t="shared" si="20"/>
        <v>0</v>
      </c>
    </row>
    <row r="32" spans="1:12" ht="16.5" customHeight="1">
      <c r="A32" s="22" t="s">
        <v>246</v>
      </c>
      <c r="B32" s="24" t="s">
        <v>226</v>
      </c>
      <c r="C32" s="89"/>
      <c r="D32" s="90">
        <v>121000</v>
      </c>
      <c r="E32" s="90">
        <v>121000</v>
      </c>
      <c r="F32" s="90">
        <v>113830</v>
      </c>
      <c r="G32" s="45">
        <v>113820</v>
      </c>
      <c r="H32" s="45">
        <v>8096</v>
      </c>
      <c r="J32" s="45">
        <v>105724</v>
      </c>
      <c r="K32" s="103">
        <f t="shared" si="19"/>
        <v>8096</v>
      </c>
      <c r="L32" s="103">
        <f t="shared" si="20"/>
        <v>0</v>
      </c>
    </row>
    <row r="33" spans="1:12" ht="16.5" customHeight="1">
      <c r="A33" s="22"/>
      <c r="B33" s="24" t="s">
        <v>228</v>
      </c>
      <c r="C33" s="89"/>
      <c r="D33" s="90"/>
      <c r="E33" s="90"/>
      <c r="F33" s="90"/>
      <c r="G33" s="45"/>
      <c r="H33" s="45"/>
      <c r="J33" s="45"/>
      <c r="K33" s="103">
        <f t="shared" si="19"/>
        <v>0</v>
      </c>
      <c r="L33" s="103">
        <f t="shared" si="20"/>
        <v>0</v>
      </c>
    </row>
    <row r="34" spans="1:12" ht="16.5" customHeight="1">
      <c r="A34" s="22" t="s">
        <v>248</v>
      </c>
      <c r="B34" s="20" t="s">
        <v>230</v>
      </c>
      <c r="C34" s="89">
        <f t="shared" ref="C34:H34" si="21">C35</f>
        <v>0</v>
      </c>
      <c r="D34" s="89">
        <f t="shared" si="21"/>
        <v>80000</v>
      </c>
      <c r="E34" s="89">
        <f t="shared" si="21"/>
        <v>80000</v>
      </c>
      <c r="F34" s="89">
        <f t="shared" si="21"/>
        <v>79750</v>
      </c>
      <c r="G34" s="89">
        <f t="shared" si="21"/>
        <v>79750</v>
      </c>
      <c r="H34" s="89">
        <f t="shared" si="21"/>
        <v>0</v>
      </c>
      <c r="J34" s="89">
        <v>79750</v>
      </c>
      <c r="K34" s="103">
        <f t="shared" si="19"/>
        <v>0</v>
      </c>
      <c r="L34" s="103">
        <f t="shared" si="20"/>
        <v>0</v>
      </c>
    </row>
    <row r="35" spans="1:12" ht="16.5" customHeight="1">
      <c r="A35" s="22" t="s">
        <v>250</v>
      </c>
      <c r="B35" s="24" t="s">
        <v>232</v>
      </c>
      <c r="C35" s="89"/>
      <c r="D35" s="90">
        <v>80000</v>
      </c>
      <c r="E35" s="90">
        <v>80000</v>
      </c>
      <c r="F35" s="90">
        <v>79750</v>
      </c>
      <c r="G35" s="45">
        <v>79750</v>
      </c>
      <c r="H35" s="45"/>
      <c r="J35" s="45">
        <v>79750</v>
      </c>
      <c r="K35" s="103">
        <f t="shared" si="19"/>
        <v>0</v>
      </c>
      <c r="L35" s="103">
        <f t="shared" si="20"/>
        <v>0</v>
      </c>
    </row>
    <row r="36" spans="1:12" ht="16.5" customHeight="1">
      <c r="A36" s="17" t="s">
        <v>252</v>
      </c>
      <c r="B36" s="20" t="s">
        <v>234</v>
      </c>
      <c r="C36" s="88">
        <f t="shared" ref="C36:H36" si="22">+C37+C38+C39+C40+C41+C42+C43</f>
        <v>0</v>
      </c>
      <c r="D36" s="88">
        <f t="shared" si="22"/>
        <v>121000</v>
      </c>
      <c r="E36" s="88">
        <f t="shared" si="22"/>
        <v>121000</v>
      </c>
      <c r="F36" s="88">
        <f t="shared" si="22"/>
        <v>65120</v>
      </c>
      <c r="G36" s="88">
        <f t="shared" si="22"/>
        <v>65054</v>
      </c>
      <c r="H36" s="88">
        <f t="shared" si="22"/>
        <v>10735</v>
      </c>
      <c r="J36" s="88">
        <v>54319</v>
      </c>
      <c r="K36" s="103">
        <f t="shared" si="19"/>
        <v>10735</v>
      </c>
      <c r="L36" s="103">
        <f t="shared" si="20"/>
        <v>0</v>
      </c>
    </row>
    <row r="37" spans="1:12" ht="16.5" customHeight="1">
      <c r="A37" s="22" t="s">
        <v>254</v>
      </c>
      <c r="B37" s="24" t="s">
        <v>236</v>
      </c>
      <c r="C37" s="89"/>
      <c r="D37" s="90"/>
      <c r="E37" s="90"/>
      <c r="F37" s="90"/>
      <c r="G37" s="45"/>
      <c r="H37" s="45"/>
      <c r="J37" s="45"/>
      <c r="K37" s="103">
        <f t="shared" si="19"/>
        <v>0</v>
      </c>
      <c r="L37" s="103">
        <f t="shared" si="20"/>
        <v>0</v>
      </c>
    </row>
    <row r="38" spans="1:12" ht="16.5" customHeight="1">
      <c r="A38" s="22" t="s">
        <v>256</v>
      </c>
      <c r="B38" s="24" t="s">
        <v>238</v>
      </c>
      <c r="C38" s="89"/>
      <c r="D38" s="90"/>
      <c r="E38" s="90"/>
      <c r="F38" s="90"/>
      <c r="G38" s="45"/>
      <c r="H38" s="45"/>
      <c r="J38" s="45"/>
      <c r="K38" s="103">
        <f t="shared" si="19"/>
        <v>0</v>
      </c>
      <c r="L38" s="103">
        <f t="shared" si="20"/>
        <v>0</v>
      </c>
    </row>
    <row r="39" spans="1:12" s="19" customFormat="1" ht="16.5" customHeight="1">
      <c r="A39" s="22" t="s">
        <v>258</v>
      </c>
      <c r="B39" s="24" t="s">
        <v>240</v>
      </c>
      <c r="C39" s="89"/>
      <c r="D39" s="90"/>
      <c r="E39" s="90"/>
      <c r="F39" s="90"/>
      <c r="G39" s="45"/>
      <c r="H39" s="45"/>
      <c r="J39" s="45"/>
      <c r="K39" s="103">
        <f t="shared" si="19"/>
        <v>0</v>
      </c>
      <c r="L39" s="103">
        <f t="shared" si="20"/>
        <v>0</v>
      </c>
    </row>
    <row r="40" spans="1:12" ht="16.5" customHeight="1">
      <c r="A40" s="22" t="s">
        <v>260</v>
      </c>
      <c r="B40" s="25" t="s">
        <v>242</v>
      </c>
      <c r="C40" s="89"/>
      <c r="D40" s="90"/>
      <c r="E40" s="90"/>
      <c r="F40" s="90"/>
      <c r="G40" s="45"/>
      <c r="H40" s="45"/>
      <c r="J40" s="45"/>
      <c r="K40" s="103">
        <f t="shared" si="19"/>
        <v>0</v>
      </c>
      <c r="L40" s="103">
        <f t="shared" si="20"/>
        <v>0</v>
      </c>
    </row>
    <row r="41" spans="1:12" ht="16.5" customHeight="1">
      <c r="A41" s="22" t="s">
        <v>262</v>
      </c>
      <c r="B41" s="25" t="s">
        <v>41</v>
      </c>
      <c r="C41" s="89"/>
      <c r="D41" s="90"/>
      <c r="E41" s="90"/>
      <c r="F41" s="90"/>
      <c r="G41" s="45"/>
      <c r="H41" s="45"/>
      <c r="J41" s="45"/>
      <c r="K41" s="103">
        <f t="shared" si="19"/>
        <v>0</v>
      </c>
      <c r="L41" s="103">
        <f t="shared" si="20"/>
        <v>0</v>
      </c>
    </row>
    <row r="42" spans="1:12" ht="16.5" customHeight="1">
      <c r="A42" s="22" t="s">
        <v>264</v>
      </c>
      <c r="B42" s="25" t="s">
        <v>245</v>
      </c>
      <c r="C42" s="89"/>
      <c r="D42" s="90">
        <v>121000</v>
      </c>
      <c r="E42" s="90">
        <v>121000</v>
      </c>
      <c r="F42" s="90">
        <v>65120</v>
      </c>
      <c r="G42" s="45">
        <v>65054</v>
      </c>
      <c r="H42" s="45">
        <v>10735</v>
      </c>
      <c r="J42" s="45">
        <v>54319</v>
      </c>
      <c r="K42" s="103">
        <f t="shared" si="19"/>
        <v>10735</v>
      </c>
      <c r="L42" s="103">
        <f t="shared" si="20"/>
        <v>0</v>
      </c>
    </row>
    <row r="43" spans="1:12" ht="16.5" customHeight="1">
      <c r="A43" s="22" t="s">
        <v>266</v>
      </c>
      <c r="B43" s="25" t="s">
        <v>247</v>
      </c>
      <c r="C43" s="89"/>
      <c r="D43" s="90"/>
      <c r="E43" s="90"/>
      <c r="F43" s="90"/>
      <c r="G43" s="45"/>
      <c r="H43" s="45"/>
      <c r="J43" s="45"/>
      <c r="K43" s="103">
        <f t="shared" si="19"/>
        <v>0</v>
      </c>
      <c r="L43" s="103">
        <f t="shared" si="20"/>
        <v>0</v>
      </c>
    </row>
    <row r="44" spans="1:12" ht="16.5" customHeight="1">
      <c r="A44" s="17" t="s">
        <v>268</v>
      </c>
      <c r="B44" s="20" t="s">
        <v>191</v>
      </c>
      <c r="C44" s="88">
        <f t="shared" ref="C44:H44" si="23">+C45+C59+C58+C61+C64+C66+C67+C69+C65+C68</f>
        <v>0</v>
      </c>
      <c r="D44" s="88">
        <f t="shared" si="23"/>
        <v>536824880</v>
      </c>
      <c r="E44" s="88">
        <f t="shared" si="23"/>
        <v>530508860</v>
      </c>
      <c r="F44" s="88">
        <f t="shared" si="23"/>
        <v>329284750</v>
      </c>
      <c r="G44" s="88">
        <f t="shared" si="23"/>
        <v>327389639.96000004</v>
      </c>
      <c r="H44" s="88">
        <f t="shared" si="23"/>
        <v>51412450.850000001</v>
      </c>
      <c r="J44" s="88">
        <v>275977189.11000001</v>
      </c>
      <c r="K44" s="103">
        <f t="shared" si="19"/>
        <v>51412450.850000024</v>
      </c>
      <c r="L44" s="103">
        <f t="shared" si="20"/>
        <v>0</v>
      </c>
    </row>
    <row r="45" spans="1:12" ht="16.5" customHeight="1">
      <c r="A45" s="17" t="s">
        <v>270</v>
      </c>
      <c r="B45" s="20" t="s">
        <v>249</v>
      </c>
      <c r="C45" s="88">
        <f t="shared" ref="C45:H45" si="24">+C46+C47+C48+C49+C50+C51+C52+C53+C55</f>
        <v>0</v>
      </c>
      <c r="D45" s="88">
        <f t="shared" si="24"/>
        <v>536593080</v>
      </c>
      <c r="E45" s="88">
        <f t="shared" si="24"/>
        <v>530277060</v>
      </c>
      <c r="F45" s="88">
        <f t="shared" si="24"/>
        <v>329055350</v>
      </c>
      <c r="G45" s="88">
        <f t="shared" si="24"/>
        <v>327267465.44000006</v>
      </c>
      <c r="H45" s="88">
        <f t="shared" si="24"/>
        <v>51307955.259999998</v>
      </c>
      <c r="J45" s="88">
        <v>275959510.18000001</v>
      </c>
      <c r="K45" s="103">
        <f t="shared" si="19"/>
        <v>51307955.26000005</v>
      </c>
      <c r="L45" s="103">
        <f t="shared" si="20"/>
        <v>0</v>
      </c>
    </row>
    <row r="46" spans="1:12" s="19" customFormat="1" ht="16.5" customHeight="1">
      <c r="A46" s="22" t="s">
        <v>272</v>
      </c>
      <c r="B46" s="24" t="s">
        <v>251</v>
      </c>
      <c r="C46" s="89"/>
      <c r="D46" s="87">
        <v>47000</v>
      </c>
      <c r="E46" s="87">
        <v>47000</v>
      </c>
      <c r="F46" s="87">
        <v>47000</v>
      </c>
      <c r="G46" s="86">
        <v>46368.62</v>
      </c>
      <c r="H46" s="86"/>
      <c r="J46" s="45">
        <v>46368.62</v>
      </c>
      <c r="K46" s="103">
        <f t="shared" si="19"/>
        <v>0</v>
      </c>
      <c r="L46" s="103">
        <f t="shared" si="20"/>
        <v>0</v>
      </c>
    </row>
    <row r="47" spans="1:12" s="19" customFormat="1" ht="16.5" customHeight="1">
      <c r="A47" s="22" t="s">
        <v>274</v>
      </c>
      <c r="B47" s="24" t="s">
        <v>253</v>
      </c>
      <c r="C47" s="89"/>
      <c r="D47" s="87"/>
      <c r="E47" s="87"/>
      <c r="F47" s="87"/>
      <c r="G47" s="86"/>
      <c r="H47" s="86"/>
      <c r="J47" s="45"/>
      <c r="K47" s="103">
        <f t="shared" si="19"/>
        <v>0</v>
      </c>
      <c r="L47" s="103">
        <f t="shared" si="20"/>
        <v>0</v>
      </c>
    </row>
    <row r="48" spans="1:12" ht="16.5" customHeight="1">
      <c r="A48" s="22" t="s">
        <v>276</v>
      </c>
      <c r="B48" s="24" t="s">
        <v>255</v>
      </c>
      <c r="C48" s="89"/>
      <c r="D48" s="87">
        <v>109000</v>
      </c>
      <c r="E48" s="87">
        <v>109000</v>
      </c>
      <c r="F48" s="87">
        <v>92000</v>
      </c>
      <c r="G48" s="86">
        <v>89050.12</v>
      </c>
      <c r="H48" s="86">
        <v>4938.8900000000003</v>
      </c>
      <c r="J48" s="45">
        <v>84111.23</v>
      </c>
      <c r="K48" s="103">
        <f t="shared" si="19"/>
        <v>4938.8899999999994</v>
      </c>
      <c r="L48" s="103">
        <f t="shared" si="20"/>
        <v>0</v>
      </c>
    </row>
    <row r="49" spans="1:12" ht="16.5" customHeight="1">
      <c r="A49" s="22" t="s">
        <v>278</v>
      </c>
      <c r="B49" s="24" t="s">
        <v>257</v>
      </c>
      <c r="C49" s="89"/>
      <c r="D49" s="87">
        <v>12140</v>
      </c>
      <c r="E49" s="87">
        <v>12140</v>
      </c>
      <c r="F49" s="87">
        <v>6700</v>
      </c>
      <c r="G49" s="86">
        <v>6700</v>
      </c>
      <c r="H49" s="86">
        <v>286.83</v>
      </c>
      <c r="J49" s="45">
        <v>6413.17</v>
      </c>
      <c r="K49" s="103">
        <f t="shared" si="19"/>
        <v>286.82999999999993</v>
      </c>
      <c r="L49" s="103">
        <f t="shared" si="20"/>
        <v>0</v>
      </c>
    </row>
    <row r="50" spans="1:12" ht="16.5" customHeight="1">
      <c r="A50" s="22" t="s">
        <v>280</v>
      </c>
      <c r="B50" s="24" t="s">
        <v>259</v>
      </c>
      <c r="C50" s="89"/>
      <c r="D50" s="87">
        <v>10540</v>
      </c>
      <c r="E50" s="87">
        <v>10540</v>
      </c>
      <c r="F50" s="87">
        <v>3000</v>
      </c>
      <c r="G50" s="86">
        <v>3000</v>
      </c>
      <c r="H50" s="86">
        <v>1000</v>
      </c>
      <c r="J50" s="45">
        <v>2000</v>
      </c>
      <c r="K50" s="103">
        <f t="shared" si="19"/>
        <v>1000</v>
      </c>
      <c r="L50" s="103">
        <f t="shared" si="20"/>
        <v>0</v>
      </c>
    </row>
    <row r="51" spans="1:12" ht="16.5" customHeight="1">
      <c r="A51" s="22" t="s">
        <v>282</v>
      </c>
      <c r="B51" s="24" t="s">
        <v>261</v>
      </c>
      <c r="C51" s="89"/>
      <c r="D51" s="87">
        <v>2500</v>
      </c>
      <c r="E51" s="87">
        <v>2500</v>
      </c>
      <c r="F51" s="87"/>
      <c r="G51" s="86"/>
      <c r="H51" s="86"/>
      <c r="J51" s="45"/>
      <c r="K51" s="103">
        <f t="shared" si="19"/>
        <v>0</v>
      </c>
      <c r="L51" s="103">
        <f t="shared" si="20"/>
        <v>0</v>
      </c>
    </row>
    <row r="52" spans="1:12" ht="16.5" customHeight="1">
      <c r="A52" s="22" t="s">
        <v>284</v>
      </c>
      <c r="B52" s="24" t="s">
        <v>263</v>
      </c>
      <c r="C52" s="89"/>
      <c r="D52" s="87">
        <v>75530</v>
      </c>
      <c r="E52" s="87">
        <v>75530</v>
      </c>
      <c r="F52" s="87">
        <v>40000</v>
      </c>
      <c r="G52" s="86">
        <v>40000</v>
      </c>
      <c r="H52" s="86">
        <v>7247.28</v>
      </c>
      <c r="J52" s="45">
        <v>32752.719999999998</v>
      </c>
      <c r="K52" s="103">
        <f t="shared" si="19"/>
        <v>7247.2800000000025</v>
      </c>
      <c r="L52" s="103">
        <f t="shared" si="20"/>
        <v>0</v>
      </c>
    </row>
    <row r="53" spans="1:12" ht="16.5" customHeight="1">
      <c r="A53" s="17" t="s">
        <v>286</v>
      </c>
      <c r="B53" s="20" t="s">
        <v>265</v>
      </c>
      <c r="C53" s="91">
        <f t="shared" ref="C53:H53" si="25">+C54+C89</f>
        <v>0</v>
      </c>
      <c r="D53" s="91">
        <f t="shared" si="25"/>
        <v>536283370</v>
      </c>
      <c r="E53" s="91">
        <f t="shared" si="25"/>
        <v>529967350</v>
      </c>
      <c r="F53" s="91">
        <f t="shared" si="25"/>
        <v>328840650</v>
      </c>
      <c r="G53" s="91">
        <f t="shared" si="25"/>
        <v>327056349.96000004</v>
      </c>
      <c r="H53" s="91">
        <f t="shared" si="25"/>
        <v>51290149.469999999</v>
      </c>
      <c r="J53" s="91">
        <v>275766200.49000001</v>
      </c>
      <c r="K53" s="103">
        <f t="shared" si="19"/>
        <v>51290149.470000029</v>
      </c>
      <c r="L53" s="103">
        <f t="shared" si="20"/>
        <v>0</v>
      </c>
    </row>
    <row r="54" spans="1:12" ht="16.5" customHeight="1">
      <c r="A54" s="27" t="s">
        <v>288</v>
      </c>
      <c r="B54" s="28" t="s">
        <v>267</v>
      </c>
      <c r="C54" s="92"/>
      <c r="D54" s="90">
        <v>505300</v>
      </c>
      <c r="E54" s="90">
        <v>505300</v>
      </c>
      <c r="F54" s="90">
        <v>226700</v>
      </c>
      <c r="G54" s="45">
        <v>226700</v>
      </c>
      <c r="H54" s="45">
        <v>4085.78</v>
      </c>
      <c r="J54" s="45">
        <v>222614.22</v>
      </c>
      <c r="K54" s="103">
        <f t="shared" si="19"/>
        <v>4085.7799999999988</v>
      </c>
      <c r="L54" s="103">
        <f t="shared" si="20"/>
        <v>0</v>
      </c>
    </row>
    <row r="55" spans="1:12" s="19" customFormat="1" ht="16.5" customHeight="1">
      <c r="A55" s="22" t="s">
        <v>290</v>
      </c>
      <c r="B55" s="24" t="s">
        <v>269</v>
      </c>
      <c r="C55" s="89"/>
      <c r="D55" s="90">
        <v>53000</v>
      </c>
      <c r="E55" s="90">
        <v>53000</v>
      </c>
      <c r="F55" s="90">
        <v>26000</v>
      </c>
      <c r="G55" s="45">
        <v>25996.74</v>
      </c>
      <c r="H55" s="45">
        <v>4332.79</v>
      </c>
      <c r="J55" s="45">
        <v>21663.95</v>
      </c>
      <c r="K55" s="103">
        <f t="shared" si="19"/>
        <v>4332.7900000000009</v>
      </c>
      <c r="L55" s="103">
        <f t="shared" si="20"/>
        <v>0</v>
      </c>
    </row>
    <row r="56" spans="1:12" s="26" customFormat="1" ht="16.5" customHeight="1">
      <c r="A56" s="22"/>
      <c r="B56" s="24" t="s">
        <v>271</v>
      </c>
      <c r="C56" s="89"/>
      <c r="D56" s="90"/>
      <c r="E56" s="90"/>
      <c r="F56" s="90"/>
      <c r="G56" s="45"/>
      <c r="H56" s="45"/>
      <c r="J56" s="45"/>
      <c r="K56" s="103">
        <f t="shared" si="19"/>
        <v>0</v>
      </c>
      <c r="L56" s="103">
        <f t="shared" si="20"/>
        <v>0</v>
      </c>
    </row>
    <row r="57" spans="1:12" ht="16.5" customHeight="1">
      <c r="A57" s="22"/>
      <c r="B57" s="24" t="s">
        <v>273</v>
      </c>
      <c r="C57" s="89"/>
      <c r="D57" s="90">
        <v>53000</v>
      </c>
      <c r="E57" s="90">
        <v>53000</v>
      </c>
      <c r="F57" s="90">
        <v>26000</v>
      </c>
      <c r="G57" s="45">
        <v>25996.74</v>
      </c>
      <c r="H57" s="45">
        <v>4332.79</v>
      </c>
      <c r="J57" s="45">
        <v>21663.95</v>
      </c>
      <c r="K57" s="103">
        <f t="shared" si="19"/>
        <v>4332.7900000000009</v>
      </c>
      <c r="L57" s="103">
        <f t="shared" si="20"/>
        <v>0</v>
      </c>
    </row>
    <row r="58" spans="1:12" s="19" customFormat="1" ht="16.5" customHeight="1">
      <c r="A58" s="17" t="s">
        <v>294</v>
      </c>
      <c r="B58" s="24" t="s">
        <v>275</v>
      </c>
      <c r="C58" s="89"/>
      <c r="D58" s="90">
        <v>210000</v>
      </c>
      <c r="E58" s="90">
        <v>210000</v>
      </c>
      <c r="F58" s="90">
        <v>210000</v>
      </c>
      <c r="G58" s="45">
        <v>104495.59</v>
      </c>
      <c r="H58" s="45">
        <v>104495.59</v>
      </c>
      <c r="J58" s="45"/>
      <c r="K58" s="103">
        <f t="shared" si="19"/>
        <v>104495.59</v>
      </c>
      <c r="L58" s="103">
        <f t="shared" si="20"/>
        <v>0</v>
      </c>
    </row>
    <row r="59" spans="1:12" s="19" customFormat="1" ht="16.5" customHeight="1">
      <c r="A59" s="17" t="s">
        <v>296</v>
      </c>
      <c r="B59" s="20" t="s">
        <v>277</v>
      </c>
      <c r="C59" s="93">
        <f t="shared" ref="C59:H59" si="26">+C60</f>
        <v>0</v>
      </c>
      <c r="D59" s="93">
        <f t="shared" si="26"/>
        <v>15400</v>
      </c>
      <c r="E59" s="93">
        <f t="shared" si="26"/>
        <v>15400</v>
      </c>
      <c r="F59" s="93">
        <f t="shared" si="26"/>
        <v>15400</v>
      </c>
      <c r="G59" s="93">
        <f t="shared" si="26"/>
        <v>14194.79</v>
      </c>
      <c r="H59" s="93">
        <f t="shared" si="26"/>
        <v>0</v>
      </c>
      <c r="J59" s="93">
        <v>14194.79</v>
      </c>
      <c r="K59" s="103">
        <f t="shared" si="19"/>
        <v>0</v>
      </c>
      <c r="L59" s="103">
        <f t="shared" si="20"/>
        <v>0</v>
      </c>
    </row>
    <row r="60" spans="1:12" s="19" customFormat="1" ht="16.5" customHeight="1">
      <c r="A60" s="22" t="s">
        <v>298</v>
      </c>
      <c r="B60" s="24" t="s">
        <v>279</v>
      </c>
      <c r="C60" s="89"/>
      <c r="D60" s="90">
        <v>15400</v>
      </c>
      <c r="E60" s="90">
        <v>15400</v>
      </c>
      <c r="F60" s="90">
        <v>15400</v>
      </c>
      <c r="G60" s="45">
        <v>14194.79</v>
      </c>
      <c r="H60" s="45"/>
      <c r="J60" s="45">
        <v>14194.79</v>
      </c>
      <c r="K60" s="103">
        <f t="shared" si="19"/>
        <v>0</v>
      </c>
      <c r="L60" s="103">
        <f t="shared" si="20"/>
        <v>0</v>
      </c>
    </row>
    <row r="61" spans="1:12" s="19" customFormat="1" ht="16.5" customHeight="1">
      <c r="A61" s="17" t="s">
        <v>300</v>
      </c>
      <c r="B61" s="20" t="s">
        <v>281</v>
      </c>
      <c r="C61" s="88">
        <f t="shared" ref="C61:H61" si="27">+C62+C63</f>
        <v>0</v>
      </c>
      <c r="D61" s="88">
        <f t="shared" si="27"/>
        <v>1000</v>
      </c>
      <c r="E61" s="88">
        <f t="shared" si="27"/>
        <v>1000</v>
      </c>
      <c r="F61" s="88">
        <f t="shared" si="27"/>
        <v>1000</v>
      </c>
      <c r="G61" s="88">
        <f t="shared" si="27"/>
        <v>503.52</v>
      </c>
      <c r="H61" s="88">
        <f t="shared" si="27"/>
        <v>0</v>
      </c>
      <c r="J61" s="88">
        <v>503.52</v>
      </c>
      <c r="K61" s="103">
        <f t="shared" si="19"/>
        <v>0</v>
      </c>
      <c r="L61" s="103">
        <f t="shared" si="20"/>
        <v>0</v>
      </c>
    </row>
    <row r="62" spans="1:12" ht="16.5" customHeight="1">
      <c r="A62" s="17" t="s">
        <v>301</v>
      </c>
      <c r="B62" s="24" t="s">
        <v>283</v>
      </c>
      <c r="C62" s="89"/>
      <c r="D62" s="90">
        <v>1000</v>
      </c>
      <c r="E62" s="90">
        <v>1000</v>
      </c>
      <c r="F62" s="90">
        <v>1000</v>
      </c>
      <c r="G62" s="45">
        <v>503.52</v>
      </c>
      <c r="H62" s="45"/>
      <c r="J62" s="45">
        <v>503.52</v>
      </c>
      <c r="K62" s="103">
        <f t="shared" si="19"/>
        <v>0</v>
      </c>
      <c r="L62" s="103">
        <f t="shared" si="20"/>
        <v>0</v>
      </c>
    </row>
    <row r="63" spans="1:12" s="19" customFormat="1" ht="16.5" customHeight="1">
      <c r="A63" s="17" t="s">
        <v>303</v>
      </c>
      <c r="B63" s="24" t="s">
        <v>285</v>
      </c>
      <c r="C63" s="89"/>
      <c r="D63" s="90"/>
      <c r="E63" s="90"/>
      <c r="F63" s="90"/>
      <c r="G63" s="45"/>
      <c r="H63" s="45"/>
      <c r="J63" s="45"/>
      <c r="K63" s="103">
        <f t="shared" si="19"/>
        <v>0</v>
      </c>
      <c r="L63" s="103">
        <f t="shared" si="20"/>
        <v>0</v>
      </c>
    </row>
    <row r="64" spans="1:12" ht="16.5" customHeight="1">
      <c r="A64" s="22" t="s">
        <v>305</v>
      </c>
      <c r="B64" s="24" t="s">
        <v>287</v>
      </c>
      <c r="C64" s="89"/>
      <c r="D64" s="90">
        <v>900</v>
      </c>
      <c r="E64" s="90">
        <v>900</v>
      </c>
      <c r="F64" s="90">
        <v>0</v>
      </c>
      <c r="G64" s="45"/>
      <c r="H64" s="45"/>
      <c r="J64" s="45"/>
      <c r="K64" s="103">
        <f t="shared" si="19"/>
        <v>0</v>
      </c>
      <c r="L64" s="103">
        <f t="shared" si="20"/>
        <v>0</v>
      </c>
    </row>
    <row r="65" spans="1:12" ht="16.5" customHeight="1">
      <c r="A65" s="22" t="s">
        <v>306</v>
      </c>
      <c r="B65" s="23" t="s">
        <v>289</v>
      </c>
      <c r="C65" s="89"/>
      <c r="D65" s="90"/>
      <c r="E65" s="90"/>
      <c r="F65" s="90"/>
      <c r="G65" s="45"/>
      <c r="H65" s="45"/>
      <c r="J65" s="45"/>
      <c r="K65" s="103">
        <f t="shared" si="19"/>
        <v>0</v>
      </c>
      <c r="L65" s="103">
        <f t="shared" si="20"/>
        <v>0</v>
      </c>
    </row>
    <row r="66" spans="1:12" ht="16.5" customHeight="1">
      <c r="A66" s="22" t="s">
        <v>308</v>
      </c>
      <c r="B66" s="24" t="s">
        <v>291</v>
      </c>
      <c r="C66" s="89"/>
      <c r="D66" s="90"/>
      <c r="E66" s="90"/>
      <c r="F66" s="90"/>
      <c r="G66" s="45"/>
      <c r="H66" s="45"/>
      <c r="J66" s="45"/>
      <c r="K66" s="103">
        <f t="shared" si="19"/>
        <v>0</v>
      </c>
      <c r="L66" s="103">
        <f t="shared" si="20"/>
        <v>0</v>
      </c>
    </row>
    <row r="67" spans="1:12" ht="16.5" customHeight="1">
      <c r="A67" s="22" t="s">
        <v>310</v>
      </c>
      <c r="B67" s="24" t="s">
        <v>292</v>
      </c>
      <c r="C67" s="89"/>
      <c r="D67" s="90">
        <v>4500</v>
      </c>
      <c r="E67" s="90">
        <v>4500</v>
      </c>
      <c r="F67" s="90">
        <v>3000</v>
      </c>
      <c r="G67" s="45">
        <v>2980.62</v>
      </c>
      <c r="H67" s="45"/>
      <c r="J67" s="45">
        <v>2980.62</v>
      </c>
      <c r="K67" s="103">
        <f t="shared" si="19"/>
        <v>0</v>
      </c>
      <c r="L67" s="103">
        <f t="shared" si="20"/>
        <v>0</v>
      </c>
    </row>
    <row r="68" spans="1:12" ht="30">
      <c r="A68" s="22" t="s">
        <v>311</v>
      </c>
      <c r="B68" s="24" t="s">
        <v>293</v>
      </c>
      <c r="C68" s="89"/>
      <c r="D68" s="90"/>
      <c r="E68" s="90"/>
      <c r="F68" s="90"/>
      <c r="G68" s="45"/>
      <c r="H68" s="45"/>
      <c r="J68" s="45"/>
      <c r="K68" s="103">
        <f t="shared" si="19"/>
        <v>0</v>
      </c>
      <c r="L68" s="103">
        <f t="shared" si="20"/>
        <v>0</v>
      </c>
    </row>
    <row r="69" spans="1:12" ht="16.5" customHeight="1">
      <c r="A69" s="17" t="s">
        <v>312</v>
      </c>
      <c r="B69" s="20" t="s">
        <v>295</v>
      </c>
      <c r="C69" s="93">
        <f t="shared" ref="C69:H69" si="28">+C70+C71</f>
        <v>0</v>
      </c>
      <c r="D69" s="93">
        <f t="shared" si="28"/>
        <v>0</v>
      </c>
      <c r="E69" s="93">
        <f t="shared" si="28"/>
        <v>0</v>
      </c>
      <c r="F69" s="93">
        <f t="shared" si="28"/>
        <v>0</v>
      </c>
      <c r="G69" s="93">
        <f t="shared" si="28"/>
        <v>0</v>
      </c>
      <c r="H69" s="93">
        <f t="shared" si="28"/>
        <v>0</v>
      </c>
      <c r="J69" s="93">
        <v>0</v>
      </c>
      <c r="K69" s="103">
        <f t="shared" si="19"/>
        <v>0</v>
      </c>
      <c r="L69" s="103">
        <f t="shared" si="20"/>
        <v>0</v>
      </c>
    </row>
    <row r="70" spans="1:12" ht="16.5" customHeight="1">
      <c r="A70" s="22" t="s">
        <v>314</v>
      </c>
      <c r="B70" s="24" t="s">
        <v>297</v>
      </c>
      <c r="C70" s="89"/>
      <c r="D70" s="90"/>
      <c r="E70" s="90"/>
      <c r="F70" s="90"/>
      <c r="G70" s="45"/>
      <c r="H70" s="45"/>
      <c r="J70" s="45"/>
      <c r="K70" s="103">
        <f t="shared" si="19"/>
        <v>0</v>
      </c>
      <c r="L70" s="103">
        <f t="shared" si="20"/>
        <v>0</v>
      </c>
    </row>
    <row r="71" spans="1:12" s="19" customFormat="1" ht="16.5" customHeight="1">
      <c r="A71" s="22" t="s">
        <v>316</v>
      </c>
      <c r="B71" s="24" t="s">
        <v>299</v>
      </c>
      <c r="C71" s="89"/>
      <c r="D71" s="90"/>
      <c r="E71" s="90"/>
      <c r="F71" s="90"/>
      <c r="G71" s="94"/>
      <c r="H71" s="94"/>
      <c r="J71" s="94"/>
      <c r="K71" s="103">
        <f t="shared" si="19"/>
        <v>0</v>
      </c>
      <c r="L71" s="103">
        <f t="shared" si="20"/>
        <v>0</v>
      </c>
    </row>
    <row r="72" spans="1:12" ht="16.5" customHeight="1">
      <c r="A72" s="17" t="s">
        <v>318</v>
      </c>
      <c r="B72" s="20" t="s">
        <v>192</v>
      </c>
      <c r="C72" s="87">
        <f>+C73</f>
        <v>0</v>
      </c>
      <c r="D72" s="87">
        <f t="shared" ref="D72:H73" si="29">+D73</f>
        <v>0</v>
      </c>
      <c r="E72" s="87">
        <f t="shared" si="29"/>
        <v>0</v>
      </c>
      <c r="F72" s="87">
        <f t="shared" si="29"/>
        <v>0</v>
      </c>
      <c r="G72" s="87">
        <f t="shared" si="29"/>
        <v>0</v>
      </c>
      <c r="H72" s="87">
        <f t="shared" si="29"/>
        <v>0</v>
      </c>
      <c r="J72" s="87">
        <v>0</v>
      </c>
      <c r="K72" s="103">
        <f t="shared" si="19"/>
        <v>0</v>
      </c>
      <c r="L72" s="103">
        <f t="shared" si="20"/>
        <v>0</v>
      </c>
    </row>
    <row r="73" spans="1:12" ht="16.5" customHeight="1">
      <c r="A73" s="29" t="s">
        <v>320</v>
      </c>
      <c r="B73" s="20" t="s">
        <v>302</v>
      </c>
      <c r="C73" s="87">
        <f>+C74</f>
        <v>0</v>
      </c>
      <c r="D73" s="87">
        <f t="shared" si="29"/>
        <v>0</v>
      </c>
      <c r="E73" s="87">
        <f t="shared" si="29"/>
        <v>0</v>
      </c>
      <c r="F73" s="87">
        <f t="shared" si="29"/>
        <v>0</v>
      </c>
      <c r="G73" s="87">
        <f t="shared" si="29"/>
        <v>0</v>
      </c>
      <c r="H73" s="87">
        <f t="shared" si="29"/>
        <v>0</v>
      </c>
      <c r="J73" s="87">
        <v>0</v>
      </c>
      <c r="K73" s="103">
        <f t="shared" si="19"/>
        <v>0</v>
      </c>
      <c r="L73" s="103">
        <f t="shared" si="20"/>
        <v>0</v>
      </c>
    </row>
    <row r="74" spans="1:12" s="19" customFormat="1" ht="16.5" customHeight="1">
      <c r="A74" s="29" t="s">
        <v>322</v>
      </c>
      <c r="B74" s="24" t="s">
        <v>304</v>
      </c>
      <c r="C74" s="89"/>
      <c r="D74" s="90"/>
      <c r="E74" s="90"/>
      <c r="F74" s="90"/>
      <c r="G74" s="45"/>
      <c r="H74" s="45"/>
      <c r="J74" s="45"/>
      <c r="K74" s="103">
        <f t="shared" si="19"/>
        <v>0</v>
      </c>
      <c r="L74" s="103">
        <f t="shared" si="20"/>
        <v>0</v>
      </c>
    </row>
    <row r="75" spans="1:12" s="19" customFormat="1" ht="16.5" customHeight="1">
      <c r="A75" s="29" t="s">
        <v>196</v>
      </c>
      <c r="B75" s="30" t="s">
        <v>197</v>
      </c>
      <c r="C75" s="89">
        <f t="shared" ref="C75:H75" si="30">C76+C77</f>
        <v>0</v>
      </c>
      <c r="D75" s="89">
        <f t="shared" si="30"/>
        <v>8000</v>
      </c>
      <c r="E75" s="89">
        <f t="shared" si="30"/>
        <v>8000</v>
      </c>
      <c r="F75" s="89">
        <f t="shared" si="30"/>
        <v>3500</v>
      </c>
      <c r="G75" s="89">
        <f t="shared" si="30"/>
        <v>2786</v>
      </c>
      <c r="H75" s="89">
        <f t="shared" si="30"/>
        <v>510</v>
      </c>
      <c r="J75" s="89">
        <v>2276</v>
      </c>
      <c r="K75" s="103">
        <f t="shared" si="19"/>
        <v>510</v>
      </c>
      <c r="L75" s="103">
        <f t="shared" si="20"/>
        <v>0</v>
      </c>
    </row>
    <row r="76" spans="1:12" s="19" customFormat="1" ht="16.5" customHeight="1">
      <c r="A76" s="29" t="s">
        <v>325</v>
      </c>
      <c r="B76" s="31" t="s">
        <v>307</v>
      </c>
      <c r="C76" s="89"/>
      <c r="D76" s="90"/>
      <c r="E76" s="90"/>
      <c r="F76" s="90"/>
      <c r="G76" s="45"/>
      <c r="H76" s="45"/>
      <c r="J76" s="45"/>
      <c r="K76" s="103">
        <f t="shared" si="19"/>
        <v>0</v>
      </c>
      <c r="L76" s="103">
        <f t="shared" si="20"/>
        <v>0</v>
      </c>
    </row>
    <row r="77" spans="1:12" ht="16.5" customHeight="1">
      <c r="A77" s="29" t="s">
        <v>327</v>
      </c>
      <c r="B77" s="31" t="s">
        <v>309</v>
      </c>
      <c r="C77" s="89"/>
      <c r="D77" s="90">
        <v>8000</v>
      </c>
      <c r="E77" s="90">
        <v>8000</v>
      </c>
      <c r="F77" s="90">
        <v>3500</v>
      </c>
      <c r="G77" s="45">
        <v>2786</v>
      </c>
      <c r="H77" s="45">
        <v>510</v>
      </c>
      <c r="J77" s="45">
        <v>2276</v>
      </c>
      <c r="K77" s="103">
        <f t="shared" si="19"/>
        <v>510</v>
      </c>
      <c r="L77" s="103">
        <f t="shared" si="20"/>
        <v>0</v>
      </c>
    </row>
    <row r="78" spans="1:12" s="19" customFormat="1" ht="16.5" customHeight="1">
      <c r="A78" s="17" t="s">
        <v>329</v>
      </c>
      <c r="B78" s="20" t="s">
        <v>198</v>
      </c>
      <c r="C78" s="88">
        <f t="shared" ref="C78:H78" si="31">+C79</f>
        <v>0</v>
      </c>
      <c r="D78" s="88">
        <f t="shared" si="31"/>
        <v>273000</v>
      </c>
      <c r="E78" s="88">
        <f t="shared" si="31"/>
        <v>273000</v>
      </c>
      <c r="F78" s="88">
        <f t="shared" si="31"/>
        <v>73000</v>
      </c>
      <c r="G78" s="88">
        <f t="shared" si="31"/>
        <v>0</v>
      </c>
      <c r="H78" s="88">
        <f t="shared" si="31"/>
        <v>0</v>
      </c>
      <c r="J78" s="88">
        <v>0</v>
      </c>
      <c r="K78" s="103">
        <f t="shared" si="19"/>
        <v>0</v>
      </c>
      <c r="L78" s="103">
        <f t="shared" si="20"/>
        <v>0</v>
      </c>
    </row>
    <row r="79" spans="1:12" s="19" customFormat="1" ht="16.5" customHeight="1">
      <c r="A79" s="17" t="s">
        <v>331</v>
      </c>
      <c r="B79" s="20" t="s">
        <v>199</v>
      </c>
      <c r="C79" s="88">
        <f t="shared" ref="C79:H79" si="32">+C80+C85</f>
        <v>0</v>
      </c>
      <c r="D79" s="88">
        <f t="shared" si="32"/>
        <v>273000</v>
      </c>
      <c r="E79" s="88">
        <f t="shared" si="32"/>
        <v>273000</v>
      </c>
      <c r="F79" s="88">
        <f t="shared" si="32"/>
        <v>73000</v>
      </c>
      <c r="G79" s="88">
        <f t="shared" si="32"/>
        <v>0</v>
      </c>
      <c r="H79" s="88">
        <f t="shared" si="32"/>
        <v>0</v>
      </c>
      <c r="J79" s="88">
        <v>0</v>
      </c>
      <c r="K79" s="103">
        <f t="shared" si="19"/>
        <v>0</v>
      </c>
      <c r="L79" s="103">
        <f t="shared" si="20"/>
        <v>0</v>
      </c>
    </row>
    <row r="80" spans="1:12" s="19" customFormat="1" ht="16.5" customHeight="1">
      <c r="A80" s="17" t="s">
        <v>333</v>
      </c>
      <c r="B80" s="20" t="s">
        <v>313</v>
      </c>
      <c r="C80" s="88">
        <f t="shared" ref="C80:H80" si="33">+C82+C84+C83+C81</f>
        <v>0</v>
      </c>
      <c r="D80" s="88">
        <f t="shared" si="33"/>
        <v>30000</v>
      </c>
      <c r="E80" s="88">
        <f t="shared" si="33"/>
        <v>30000</v>
      </c>
      <c r="F80" s="88">
        <f t="shared" si="33"/>
        <v>0</v>
      </c>
      <c r="G80" s="88">
        <f t="shared" si="33"/>
        <v>0</v>
      </c>
      <c r="H80" s="88">
        <f t="shared" si="33"/>
        <v>0</v>
      </c>
      <c r="J80" s="88">
        <v>0</v>
      </c>
      <c r="K80" s="103">
        <f t="shared" si="19"/>
        <v>0</v>
      </c>
      <c r="L80" s="103">
        <f t="shared" si="20"/>
        <v>0</v>
      </c>
    </row>
    <row r="81" spans="1:12" s="19" customFormat="1" ht="16.5" customHeight="1">
      <c r="A81" s="17" t="s">
        <v>335</v>
      </c>
      <c r="B81" s="23" t="s">
        <v>315</v>
      </c>
      <c r="C81" s="88"/>
      <c r="D81" s="90"/>
      <c r="E81" s="90"/>
      <c r="F81" s="90"/>
      <c r="G81" s="45"/>
      <c r="H81" s="45"/>
      <c r="J81" s="45"/>
      <c r="K81" s="103">
        <f t="shared" si="19"/>
        <v>0</v>
      </c>
      <c r="L81" s="103">
        <f t="shared" si="20"/>
        <v>0</v>
      </c>
    </row>
    <row r="82" spans="1:12" s="19" customFormat="1" ht="16.5" customHeight="1">
      <c r="A82" s="22" t="s">
        <v>337</v>
      </c>
      <c r="B82" s="24" t="s">
        <v>317</v>
      </c>
      <c r="C82" s="89"/>
      <c r="D82" s="90">
        <v>30000</v>
      </c>
      <c r="E82" s="90">
        <v>30000</v>
      </c>
      <c r="F82" s="90"/>
      <c r="G82" s="45"/>
      <c r="H82" s="45"/>
      <c r="J82" s="45"/>
      <c r="K82" s="103">
        <f t="shared" si="19"/>
        <v>0</v>
      </c>
      <c r="L82" s="103">
        <f t="shared" si="20"/>
        <v>0</v>
      </c>
    </row>
    <row r="83" spans="1:12" s="19" customFormat="1" ht="16.5" customHeight="1">
      <c r="A83" s="22" t="s">
        <v>338</v>
      </c>
      <c r="B83" s="23" t="s">
        <v>319</v>
      </c>
      <c r="C83" s="89"/>
      <c r="D83" s="90"/>
      <c r="E83" s="90"/>
      <c r="F83" s="90"/>
      <c r="G83" s="45"/>
      <c r="H83" s="45"/>
      <c r="J83" s="45"/>
      <c r="K83" s="103">
        <f t="shared" si="19"/>
        <v>0</v>
      </c>
      <c r="L83" s="103">
        <f t="shared" si="20"/>
        <v>0</v>
      </c>
    </row>
    <row r="84" spans="1:12" ht="16.5" customHeight="1">
      <c r="A84" s="22" t="s">
        <v>339</v>
      </c>
      <c r="B84" s="24" t="s">
        <v>321</v>
      </c>
      <c r="C84" s="89"/>
      <c r="D84" s="90"/>
      <c r="E84" s="90"/>
      <c r="F84" s="90"/>
      <c r="G84" s="45"/>
      <c r="H84" s="45"/>
      <c r="J84" s="45"/>
      <c r="K84" s="103">
        <f t="shared" si="19"/>
        <v>0</v>
      </c>
      <c r="L84" s="103">
        <f t="shared" si="20"/>
        <v>0</v>
      </c>
    </row>
    <row r="85" spans="1:12" ht="16.5" customHeight="1">
      <c r="A85" s="32" t="s">
        <v>341</v>
      </c>
      <c r="B85" s="23" t="s">
        <v>323</v>
      </c>
      <c r="C85" s="89"/>
      <c r="D85" s="90">
        <v>243000</v>
      </c>
      <c r="E85" s="90">
        <v>243000</v>
      </c>
      <c r="F85" s="90">
        <v>73000</v>
      </c>
      <c r="G85" s="45"/>
      <c r="H85" s="45"/>
      <c r="J85" s="45"/>
      <c r="K85" s="103">
        <f t="shared" si="19"/>
        <v>0</v>
      </c>
      <c r="L85" s="103">
        <f t="shared" si="20"/>
        <v>0</v>
      </c>
    </row>
    <row r="86" spans="1:12" ht="16.5" customHeight="1">
      <c r="A86" s="22" t="s">
        <v>227</v>
      </c>
      <c r="B86" s="24" t="s">
        <v>324</v>
      </c>
      <c r="C86" s="89"/>
      <c r="D86" s="90"/>
      <c r="E86" s="90"/>
      <c r="F86" s="90"/>
      <c r="G86" s="45"/>
      <c r="H86" s="45"/>
      <c r="J86" s="45"/>
      <c r="K86" s="103">
        <f t="shared" si="19"/>
        <v>0</v>
      </c>
      <c r="L86" s="103">
        <f t="shared" si="20"/>
        <v>0</v>
      </c>
    </row>
    <row r="87" spans="1:12" ht="16.5" customHeight="1">
      <c r="A87" s="22" t="s">
        <v>343</v>
      </c>
      <c r="B87" s="24" t="s">
        <v>326</v>
      </c>
      <c r="C87" s="87">
        <f t="shared" ref="C87:H87" si="34">+C44-C89+C23+C78+C244+C75</f>
        <v>0</v>
      </c>
      <c r="D87" s="87">
        <f t="shared" si="34"/>
        <v>275307810</v>
      </c>
      <c r="E87" s="87">
        <f t="shared" si="34"/>
        <v>275307810</v>
      </c>
      <c r="F87" s="87">
        <f t="shared" si="34"/>
        <v>163608280</v>
      </c>
      <c r="G87" s="87">
        <f t="shared" si="34"/>
        <v>163134110</v>
      </c>
      <c r="H87" s="87">
        <f t="shared" si="34"/>
        <v>26335320.160000004</v>
      </c>
      <c r="J87" s="87">
        <v>136798789.84000003</v>
      </c>
      <c r="K87" s="103">
        <f t="shared" si="19"/>
        <v>26335320.159999967</v>
      </c>
      <c r="L87" s="103">
        <f t="shared" si="20"/>
        <v>3.7252902984619141E-8</v>
      </c>
    </row>
    <row r="88" spans="1:12" ht="16.5" customHeight="1">
      <c r="A88" s="22"/>
      <c r="B88" s="24" t="s">
        <v>328</v>
      </c>
      <c r="C88" s="87"/>
      <c r="D88" s="90"/>
      <c r="E88" s="90"/>
      <c r="F88" s="90"/>
      <c r="G88" s="90"/>
      <c r="H88" s="90"/>
      <c r="K88" s="103">
        <f t="shared" si="19"/>
        <v>0</v>
      </c>
      <c r="L88" s="103">
        <f t="shared" si="20"/>
        <v>0</v>
      </c>
    </row>
    <row r="89" spans="1:12" ht="16.5" customHeight="1">
      <c r="A89" s="22" t="s">
        <v>346</v>
      </c>
      <c r="B89" s="20" t="s">
        <v>330</v>
      </c>
      <c r="C89" s="95">
        <f t="shared" ref="C89:H89" si="35">+C90+C175+C216+C220+C239+C241</f>
        <v>0</v>
      </c>
      <c r="D89" s="95">
        <f t="shared" si="35"/>
        <v>535778070</v>
      </c>
      <c r="E89" s="95">
        <f t="shared" si="35"/>
        <v>529462050</v>
      </c>
      <c r="F89" s="95">
        <f t="shared" si="35"/>
        <v>328613950</v>
      </c>
      <c r="G89" s="95">
        <f t="shared" si="35"/>
        <v>326829649.96000004</v>
      </c>
      <c r="H89" s="95">
        <f t="shared" si="35"/>
        <v>51286063.689999998</v>
      </c>
      <c r="J89" s="5">
        <v>275543586.26999998</v>
      </c>
      <c r="K89" s="103">
        <f t="shared" ref="K89:L152" si="36">G89-J89</f>
        <v>51286063.690000057</v>
      </c>
      <c r="L89" s="103">
        <f t="shared" si="36"/>
        <v>-5.9604644775390625E-8</v>
      </c>
    </row>
    <row r="90" spans="1:12" s="26" customFormat="1" ht="16.5" customHeight="1">
      <c r="A90" s="17" t="s">
        <v>348</v>
      </c>
      <c r="B90" s="20" t="s">
        <v>332</v>
      </c>
      <c r="C90" s="88">
        <f t="shared" ref="C90:E90" si="37">+C91+C107+C141+C167+C171</f>
        <v>0</v>
      </c>
      <c r="D90" s="88">
        <f t="shared" si="37"/>
        <v>173567880</v>
      </c>
      <c r="E90" s="88">
        <f t="shared" si="37"/>
        <v>156118770</v>
      </c>
      <c r="F90" s="88">
        <f t="shared" ref="F90" si="38">+F91+F107+F141+F167+F171</f>
        <v>112470230</v>
      </c>
      <c r="G90" s="88">
        <f t="shared" ref="G90" si="39">+G91+G107+G141+G167+G171</f>
        <v>112038932.55</v>
      </c>
      <c r="H90" s="88">
        <f t="shared" ref="H90" si="40">+H91+H107+H141+H167+H171</f>
        <v>19486030.870000001</v>
      </c>
      <c r="J90" s="26">
        <v>92552901.680000007</v>
      </c>
      <c r="K90" s="103">
        <f t="shared" si="36"/>
        <v>19486030.86999999</v>
      </c>
      <c r="L90" s="103">
        <f t="shared" si="36"/>
        <v>0</v>
      </c>
    </row>
    <row r="91" spans="1:12" s="26" customFormat="1" ht="16.5" customHeight="1">
      <c r="A91" s="22" t="s">
        <v>350</v>
      </c>
      <c r="B91" s="20" t="s">
        <v>334</v>
      </c>
      <c r="C91" s="87">
        <f t="shared" ref="C91:E91" si="41">+C92+C104+C105+C95+C98+C93+C94</f>
        <v>0</v>
      </c>
      <c r="D91" s="87">
        <f t="shared" si="41"/>
        <v>66906700</v>
      </c>
      <c r="E91" s="87">
        <f t="shared" si="41"/>
        <v>69015590</v>
      </c>
      <c r="F91" s="87">
        <f t="shared" ref="F91" si="42">+F92+F104+F105+F95+F98+F93+F94</f>
        <v>53556480</v>
      </c>
      <c r="G91" s="87">
        <f t="shared" ref="G91" si="43">+G92+G104+G105+G95+G98+G93+G94</f>
        <v>53125228.699999996</v>
      </c>
      <c r="H91" s="87">
        <f t="shared" ref="H91" si="44">+H92+H104+H105+H95+H98+H93+H94</f>
        <v>8915161.4399999995</v>
      </c>
      <c r="J91" s="26">
        <v>44210067.259999998</v>
      </c>
      <c r="K91" s="103">
        <f t="shared" si="36"/>
        <v>8915161.4399999976</v>
      </c>
      <c r="L91" s="103">
        <f t="shared" si="36"/>
        <v>0</v>
      </c>
    </row>
    <row r="92" spans="1:12" s="26" customFormat="1" ht="16.5" customHeight="1">
      <c r="A92" s="22"/>
      <c r="B92" s="23" t="s">
        <v>336</v>
      </c>
      <c r="C92" s="89"/>
      <c r="D92" s="90">
        <v>60715000</v>
      </c>
      <c r="E92" s="90">
        <v>63040000</v>
      </c>
      <c r="F92" s="90">
        <v>49242590</v>
      </c>
      <c r="G92" s="45">
        <v>49242590</v>
      </c>
      <c r="H92" s="45">
        <v>8217590</v>
      </c>
      <c r="J92" s="26">
        <v>41025000</v>
      </c>
      <c r="K92" s="103">
        <f t="shared" si="36"/>
        <v>8217590</v>
      </c>
      <c r="L92" s="103">
        <f t="shared" si="36"/>
        <v>0</v>
      </c>
    </row>
    <row r="93" spans="1:12" s="26" customFormat="1" ht="45">
      <c r="A93" s="22"/>
      <c r="B93" s="23" t="s">
        <v>510</v>
      </c>
      <c r="C93" s="89"/>
      <c r="D93" s="90">
        <v>160</v>
      </c>
      <c r="E93" s="90">
        <v>160</v>
      </c>
      <c r="F93" s="90">
        <v>160</v>
      </c>
      <c r="G93" s="45">
        <v>94.37</v>
      </c>
      <c r="H93" s="45">
        <v>94.37</v>
      </c>
      <c r="K93" s="103">
        <f t="shared" si="36"/>
        <v>94.37</v>
      </c>
      <c r="L93" s="103">
        <f t="shared" si="36"/>
        <v>0</v>
      </c>
    </row>
    <row r="94" spans="1:12" s="26" customFormat="1" ht="60">
      <c r="A94" s="22"/>
      <c r="B94" s="23" t="s">
        <v>511</v>
      </c>
      <c r="C94" s="89"/>
      <c r="D94" s="90">
        <v>540</v>
      </c>
      <c r="E94" s="90">
        <v>540</v>
      </c>
      <c r="F94" s="90">
        <v>540</v>
      </c>
      <c r="G94" s="45">
        <v>513.51</v>
      </c>
      <c r="H94" s="45">
        <v>513.51</v>
      </c>
      <c r="K94" s="103">
        <f t="shared" si="36"/>
        <v>513.51</v>
      </c>
      <c r="L94" s="103">
        <f t="shared" si="36"/>
        <v>0</v>
      </c>
    </row>
    <row r="95" spans="1:12" s="26" customFormat="1" ht="16.5" customHeight="1">
      <c r="A95" s="22"/>
      <c r="B95" s="23" t="s">
        <v>512</v>
      </c>
      <c r="C95" s="89">
        <f t="shared" ref="C95:H95" si="45">C96+C97</f>
        <v>0</v>
      </c>
      <c r="D95" s="89">
        <f t="shared" si="45"/>
        <v>0</v>
      </c>
      <c r="E95" s="89">
        <f t="shared" si="45"/>
        <v>0</v>
      </c>
      <c r="F95" s="89">
        <f t="shared" si="45"/>
        <v>0</v>
      </c>
      <c r="G95" s="89">
        <f t="shared" si="45"/>
        <v>0</v>
      </c>
      <c r="H95" s="89">
        <f t="shared" si="45"/>
        <v>0</v>
      </c>
      <c r="K95" s="103">
        <f t="shared" si="36"/>
        <v>0</v>
      </c>
      <c r="L95" s="103">
        <f t="shared" si="36"/>
        <v>0</v>
      </c>
    </row>
    <row r="96" spans="1:12" s="26" customFormat="1" ht="16.5" customHeight="1">
      <c r="A96" s="22"/>
      <c r="B96" s="23" t="s">
        <v>513</v>
      </c>
      <c r="C96" s="89"/>
      <c r="D96" s="90"/>
      <c r="E96" s="90"/>
      <c r="F96" s="90"/>
      <c r="G96" s="45"/>
      <c r="H96" s="45"/>
      <c r="K96" s="103">
        <f t="shared" si="36"/>
        <v>0</v>
      </c>
      <c r="L96" s="103">
        <f t="shared" si="36"/>
        <v>0</v>
      </c>
    </row>
    <row r="97" spans="1:12" s="26" customFormat="1" ht="16.5" customHeight="1">
      <c r="A97" s="22"/>
      <c r="B97" s="23" t="s">
        <v>511</v>
      </c>
      <c r="C97" s="89"/>
      <c r="D97" s="90"/>
      <c r="E97" s="90"/>
      <c r="F97" s="90"/>
      <c r="G97" s="45"/>
      <c r="H97" s="45"/>
      <c r="K97" s="103">
        <f t="shared" si="36"/>
        <v>0</v>
      </c>
      <c r="L97" s="103">
        <f t="shared" si="36"/>
        <v>0</v>
      </c>
    </row>
    <row r="98" spans="1:12" s="26" customFormat="1" ht="16.5" customHeight="1">
      <c r="A98" s="22"/>
      <c r="B98" s="100" t="s">
        <v>478</v>
      </c>
      <c r="C98" s="89">
        <f t="shared" ref="C98:H98" si="46">C99+C102+C103</f>
        <v>0</v>
      </c>
      <c r="D98" s="89">
        <f t="shared" si="46"/>
        <v>4354000</v>
      </c>
      <c r="E98" s="89">
        <f t="shared" si="46"/>
        <v>4268890</v>
      </c>
      <c r="F98" s="89">
        <f t="shared" si="46"/>
        <v>2889530</v>
      </c>
      <c r="G98" s="89">
        <f t="shared" si="46"/>
        <v>2880379.73</v>
      </c>
      <c r="H98" s="89">
        <f t="shared" si="46"/>
        <v>517369.65</v>
      </c>
      <c r="J98" s="26">
        <v>2363010.08</v>
      </c>
      <c r="K98" s="103">
        <f t="shared" si="36"/>
        <v>517369.64999999991</v>
      </c>
      <c r="L98" s="103">
        <f t="shared" si="36"/>
        <v>0</v>
      </c>
    </row>
    <row r="99" spans="1:12" s="26" customFormat="1" ht="30">
      <c r="A99" s="22"/>
      <c r="B99" s="23" t="s">
        <v>479</v>
      </c>
      <c r="C99" s="89">
        <f t="shared" ref="C99:H99" si="47">C100+C101</f>
        <v>0</v>
      </c>
      <c r="D99" s="89">
        <f t="shared" si="47"/>
        <v>4256000</v>
      </c>
      <c r="E99" s="89">
        <f t="shared" si="47"/>
        <v>4165890</v>
      </c>
      <c r="F99" s="89">
        <f t="shared" si="47"/>
        <v>2812410</v>
      </c>
      <c r="G99" s="89">
        <f t="shared" si="47"/>
        <v>2812088.96</v>
      </c>
      <c r="H99" s="89">
        <f t="shared" si="47"/>
        <v>504645.5</v>
      </c>
      <c r="K99" s="103">
        <f t="shared" si="36"/>
        <v>2812088.96</v>
      </c>
      <c r="L99" s="103">
        <f t="shared" si="36"/>
        <v>-2307443.46</v>
      </c>
    </row>
    <row r="100" spans="1:12" s="26" customFormat="1">
      <c r="A100" s="22"/>
      <c r="B100" s="23" t="s">
        <v>513</v>
      </c>
      <c r="C100" s="89"/>
      <c r="D100" s="90">
        <v>4256000</v>
      </c>
      <c r="E100" s="90">
        <v>4165890</v>
      </c>
      <c r="F100" s="90">
        <v>2812410</v>
      </c>
      <c r="G100" s="45">
        <v>2812088.96</v>
      </c>
      <c r="H100" s="45">
        <v>504645.5</v>
      </c>
      <c r="J100" s="26">
        <v>2307443.46</v>
      </c>
      <c r="K100" s="103">
        <f t="shared" si="36"/>
        <v>504645.5</v>
      </c>
      <c r="L100" s="103">
        <f t="shared" si="36"/>
        <v>0</v>
      </c>
    </row>
    <row r="101" spans="1:12" s="26" customFormat="1" ht="60">
      <c r="A101" s="104"/>
      <c r="B101" s="105" t="s">
        <v>511</v>
      </c>
      <c r="C101" s="106"/>
      <c r="D101" s="107"/>
      <c r="E101" s="107"/>
      <c r="F101" s="107"/>
      <c r="G101" s="108"/>
      <c r="H101" s="108"/>
      <c r="I101" s="109"/>
      <c r="J101" s="109"/>
      <c r="K101" s="110">
        <f t="shared" si="36"/>
        <v>0</v>
      </c>
      <c r="L101" s="103">
        <f t="shared" si="36"/>
        <v>0</v>
      </c>
    </row>
    <row r="102" spans="1:12" s="26" customFormat="1" ht="60">
      <c r="A102" s="104"/>
      <c r="B102" s="105" t="s">
        <v>480</v>
      </c>
      <c r="C102" s="106"/>
      <c r="D102" s="106">
        <v>51000</v>
      </c>
      <c r="E102" s="106">
        <v>54000</v>
      </c>
      <c r="F102" s="106">
        <v>37950</v>
      </c>
      <c r="G102" s="106">
        <v>37946.86</v>
      </c>
      <c r="H102" s="108">
        <v>7071</v>
      </c>
      <c r="I102" s="109"/>
      <c r="J102" s="109">
        <v>30875.86</v>
      </c>
      <c r="K102" s="110">
        <f t="shared" si="36"/>
        <v>7071</v>
      </c>
      <c r="L102" s="103">
        <f t="shared" si="36"/>
        <v>0</v>
      </c>
    </row>
    <row r="103" spans="1:12" s="26" customFormat="1" ht="45">
      <c r="A103" s="104"/>
      <c r="B103" s="105" t="s">
        <v>481</v>
      </c>
      <c r="C103" s="106"/>
      <c r="D103" s="107">
        <v>47000</v>
      </c>
      <c r="E103" s="107">
        <v>49000</v>
      </c>
      <c r="F103" s="107">
        <v>39170</v>
      </c>
      <c r="G103" s="108">
        <v>30343.91</v>
      </c>
      <c r="H103" s="108">
        <v>5653.15</v>
      </c>
      <c r="I103" s="109"/>
      <c r="J103" s="109">
        <v>24690.76</v>
      </c>
      <c r="K103" s="110">
        <f t="shared" si="36"/>
        <v>5653.1500000000015</v>
      </c>
      <c r="L103" s="103">
        <f t="shared" si="36"/>
        <v>0</v>
      </c>
    </row>
    <row r="104" spans="1:12" s="26" customFormat="1" ht="16.5" customHeight="1">
      <c r="A104" s="104"/>
      <c r="B104" s="105" t="s">
        <v>340</v>
      </c>
      <c r="C104" s="106"/>
      <c r="D104" s="107">
        <v>209000</v>
      </c>
      <c r="E104" s="107">
        <v>209000</v>
      </c>
      <c r="F104" s="107">
        <v>130950</v>
      </c>
      <c r="G104" s="108">
        <v>110888.84</v>
      </c>
      <c r="H104" s="108">
        <v>36960.67</v>
      </c>
      <c r="I104" s="109"/>
      <c r="J104" s="109">
        <v>73928.17</v>
      </c>
      <c r="K104" s="110">
        <f t="shared" si="36"/>
        <v>36960.67</v>
      </c>
      <c r="L104" s="103">
        <f t="shared" si="36"/>
        <v>0</v>
      </c>
    </row>
    <row r="105" spans="1:12" s="26" customFormat="1" ht="45">
      <c r="A105" s="104"/>
      <c r="B105" s="105" t="s">
        <v>342</v>
      </c>
      <c r="C105" s="106"/>
      <c r="D105" s="107">
        <v>1628000</v>
      </c>
      <c r="E105" s="107">
        <v>1497000</v>
      </c>
      <c r="F105" s="107">
        <v>1292710</v>
      </c>
      <c r="G105" s="108">
        <v>890762.25</v>
      </c>
      <c r="H105" s="108">
        <v>142633.24</v>
      </c>
      <c r="I105" s="109"/>
      <c r="J105" s="109">
        <v>748129.01</v>
      </c>
      <c r="K105" s="110">
        <f t="shared" si="36"/>
        <v>142633.24</v>
      </c>
      <c r="L105" s="103">
        <f t="shared" si="36"/>
        <v>0</v>
      </c>
    </row>
    <row r="106" spans="1:12">
      <c r="A106" s="22"/>
      <c r="B106" s="24" t="s">
        <v>328</v>
      </c>
      <c r="C106" s="89"/>
      <c r="D106" s="90"/>
      <c r="E106" s="90"/>
      <c r="F106" s="90"/>
      <c r="G106" s="45">
        <v>-1879.33</v>
      </c>
      <c r="H106" s="45"/>
      <c r="J106" s="5">
        <v>-1879.33</v>
      </c>
      <c r="K106" s="103">
        <f t="shared" si="36"/>
        <v>0</v>
      </c>
      <c r="L106" s="103">
        <f t="shared" si="36"/>
        <v>0</v>
      </c>
    </row>
    <row r="107" spans="1:12" ht="30">
      <c r="A107" s="22" t="s">
        <v>358</v>
      </c>
      <c r="B107" s="20" t="s">
        <v>344</v>
      </c>
      <c r="C107" s="89">
        <f t="shared" ref="C107:H107" si="48">C108+C111+C114+C117+C120+C123+C129+C126+C132</f>
        <v>0</v>
      </c>
      <c r="D107" s="89">
        <f t="shared" si="48"/>
        <v>74733250</v>
      </c>
      <c r="E107" s="89">
        <f t="shared" si="48"/>
        <v>63334400</v>
      </c>
      <c r="F107" s="89">
        <f t="shared" si="48"/>
        <v>43290380</v>
      </c>
      <c r="G107" s="89">
        <f t="shared" si="48"/>
        <v>43290348.390000001</v>
      </c>
      <c r="H107" s="89">
        <f t="shared" si="48"/>
        <v>7570337.6400000006</v>
      </c>
      <c r="J107" s="5">
        <v>35720010.75</v>
      </c>
      <c r="K107" s="103">
        <f t="shared" si="36"/>
        <v>7570337.6400000006</v>
      </c>
      <c r="L107" s="103">
        <f t="shared" si="36"/>
        <v>0</v>
      </c>
    </row>
    <row r="108" spans="1:12" ht="16.5" customHeight="1">
      <c r="A108" s="22"/>
      <c r="B108" s="23" t="s">
        <v>345</v>
      </c>
      <c r="C108" s="89">
        <f t="shared" ref="C108:H108" si="49">C109+C110</f>
        <v>0</v>
      </c>
      <c r="D108" s="89">
        <f t="shared" si="49"/>
        <v>1512500</v>
      </c>
      <c r="E108" s="89">
        <f t="shared" si="49"/>
        <v>941580</v>
      </c>
      <c r="F108" s="89">
        <f t="shared" si="49"/>
        <v>617010</v>
      </c>
      <c r="G108" s="89">
        <f t="shared" si="49"/>
        <v>617003.31000000006</v>
      </c>
      <c r="H108" s="89">
        <f t="shared" si="49"/>
        <v>183803.31</v>
      </c>
      <c r="J108" s="5">
        <v>433200</v>
      </c>
      <c r="K108" s="103">
        <f t="shared" si="36"/>
        <v>183803.31000000006</v>
      </c>
      <c r="L108" s="103">
        <f t="shared" si="36"/>
        <v>0</v>
      </c>
    </row>
    <row r="109" spans="1:12" ht="16.5" customHeight="1">
      <c r="A109" s="22"/>
      <c r="B109" s="23" t="s">
        <v>336</v>
      </c>
      <c r="C109" s="89"/>
      <c r="D109" s="90">
        <v>1512500</v>
      </c>
      <c r="E109" s="90">
        <v>941580</v>
      </c>
      <c r="F109" s="90">
        <v>617010</v>
      </c>
      <c r="G109" s="45">
        <v>617003.31000000006</v>
      </c>
      <c r="H109" s="45">
        <v>183803.31</v>
      </c>
      <c r="J109" s="5">
        <v>433200</v>
      </c>
      <c r="K109" s="103">
        <f t="shared" si="36"/>
        <v>183803.31000000006</v>
      </c>
      <c r="L109" s="103">
        <f t="shared" si="36"/>
        <v>0</v>
      </c>
    </row>
    <row r="110" spans="1:12" ht="60">
      <c r="A110" s="22"/>
      <c r="B110" s="23" t="s">
        <v>511</v>
      </c>
      <c r="C110" s="89"/>
      <c r="D110" s="90"/>
      <c r="E110" s="90"/>
      <c r="F110" s="90"/>
      <c r="G110" s="45"/>
      <c r="H110" s="45"/>
      <c r="K110" s="103">
        <f t="shared" si="36"/>
        <v>0</v>
      </c>
      <c r="L110" s="103">
        <f t="shared" si="36"/>
        <v>0</v>
      </c>
    </row>
    <row r="111" spans="1:12">
      <c r="A111" s="22"/>
      <c r="B111" s="23" t="s">
        <v>347</v>
      </c>
      <c r="C111" s="89">
        <f t="shared" ref="C111:H111" si="50">C112+C113</f>
        <v>0</v>
      </c>
      <c r="D111" s="89">
        <f t="shared" si="50"/>
        <v>0</v>
      </c>
      <c r="E111" s="89">
        <f t="shared" si="50"/>
        <v>0</v>
      </c>
      <c r="F111" s="89">
        <f t="shared" si="50"/>
        <v>0</v>
      </c>
      <c r="G111" s="89">
        <f t="shared" si="50"/>
        <v>0</v>
      </c>
      <c r="H111" s="89">
        <f t="shared" si="50"/>
        <v>0</v>
      </c>
      <c r="K111" s="103">
        <f t="shared" si="36"/>
        <v>0</v>
      </c>
      <c r="L111" s="103">
        <f t="shared" si="36"/>
        <v>0</v>
      </c>
    </row>
    <row r="112" spans="1:12">
      <c r="A112" s="22"/>
      <c r="B112" s="23" t="s">
        <v>336</v>
      </c>
      <c r="C112" s="89"/>
      <c r="D112" s="90"/>
      <c r="E112" s="90"/>
      <c r="F112" s="90"/>
      <c r="G112" s="45"/>
      <c r="H112" s="45"/>
      <c r="K112" s="103">
        <f t="shared" si="36"/>
        <v>0</v>
      </c>
      <c r="L112" s="103">
        <f t="shared" si="36"/>
        <v>0</v>
      </c>
    </row>
    <row r="113" spans="1:12" ht="60">
      <c r="A113" s="22"/>
      <c r="B113" s="23" t="s">
        <v>511</v>
      </c>
      <c r="C113" s="89"/>
      <c r="D113" s="90"/>
      <c r="E113" s="90"/>
      <c r="F113" s="90"/>
      <c r="G113" s="45"/>
      <c r="H113" s="45"/>
      <c r="K113" s="103">
        <f t="shared" si="36"/>
        <v>0</v>
      </c>
      <c r="L113" s="103">
        <f t="shared" si="36"/>
        <v>0</v>
      </c>
    </row>
    <row r="114" spans="1:12" s="19" customFormat="1" ht="16.5" customHeight="1">
      <c r="A114" s="22"/>
      <c r="B114" s="23" t="s">
        <v>349</v>
      </c>
      <c r="C114" s="89">
        <f t="shared" ref="C114:H114" si="51">C115+C116</f>
        <v>0</v>
      </c>
      <c r="D114" s="89">
        <f t="shared" si="51"/>
        <v>48720</v>
      </c>
      <c r="E114" s="89">
        <f t="shared" si="51"/>
        <v>77000</v>
      </c>
      <c r="F114" s="89">
        <f t="shared" si="51"/>
        <v>64900</v>
      </c>
      <c r="G114" s="89">
        <f t="shared" si="51"/>
        <v>64897.35</v>
      </c>
      <c r="H114" s="89">
        <f t="shared" si="51"/>
        <v>11673.37</v>
      </c>
      <c r="J114" s="19">
        <v>53223.98</v>
      </c>
      <c r="K114" s="103">
        <f t="shared" si="36"/>
        <v>11673.369999999995</v>
      </c>
      <c r="L114" s="103">
        <f t="shared" si="36"/>
        <v>0</v>
      </c>
    </row>
    <row r="115" spans="1:12" s="19" customFormat="1" ht="16.5" customHeight="1">
      <c r="A115" s="22"/>
      <c r="B115" s="23" t="s">
        <v>336</v>
      </c>
      <c r="C115" s="89"/>
      <c r="D115" s="90">
        <v>48720</v>
      </c>
      <c r="E115" s="90">
        <v>77000</v>
      </c>
      <c r="F115" s="90">
        <v>64900</v>
      </c>
      <c r="G115" s="45">
        <v>64897.35</v>
      </c>
      <c r="H115" s="45">
        <v>11673.37</v>
      </c>
      <c r="J115" s="19">
        <v>53223.98</v>
      </c>
      <c r="K115" s="103">
        <f t="shared" si="36"/>
        <v>11673.369999999995</v>
      </c>
      <c r="L115" s="103">
        <f t="shared" si="36"/>
        <v>0</v>
      </c>
    </row>
    <row r="116" spans="1:12" s="19" customFormat="1" ht="60">
      <c r="A116" s="22"/>
      <c r="B116" s="23" t="s">
        <v>511</v>
      </c>
      <c r="C116" s="89"/>
      <c r="D116" s="90"/>
      <c r="E116" s="90"/>
      <c r="F116" s="90"/>
      <c r="G116" s="45"/>
      <c r="H116" s="45"/>
      <c r="K116" s="103">
        <f t="shared" si="36"/>
        <v>0</v>
      </c>
      <c r="L116" s="103">
        <f t="shared" si="36"/>
        <v>0</v>
      </c>
    </row>
    <row r="117" spans="1:12" ht="16.5" customHeight="1">
      <c r="A117" s="22"/>
      <c r="B117" s="23" t="s">
        <v>351</v>
      </c>
      <c r="C117" s="89">
        <f t="shared" ref="C117:H117" si="52">C118+C119</f>
        <v>0</v>
      </c>
      <c r="D117" s="89">
        <f t="shared" si="52"/>
        <v>38495130</v>
      </c>
      <c r="E117" s="89">
        <f t="shared" si="52"/>
        <v>29940900</v>
      </c>
      <c r="F117" s="89">
        <f t="shared" si="52"/>
        <v>20083300</v>
      </c>
      <c r="G117" s="89">
        <f t="shared" si="52"/>
        <v>20083292.099999998</v>
      </c>
      <c r="H117" s="89">
        <f t="shared" si="52"/>
        <v>3235994.0100000002</v>
      </c>
      <c r="J117" s="5">
        <v>16847298.09</v>
      </c>
      <c r="K117" s="103">
        <f t="shared" si="36"/>
        <v>3235994.0099999979</v>
      </c>
      <c r="L117" s="103">
        <f t="shared" si="36"/>
        <v>0</v>
      </c>
    </row>
    <row r="118" spans="1:12" ht="16.5" customHeight="1">
      <c r="A118" s="22"/>
      <c r="B118" s="23" t="s">
        <v>336</v>
      </c>
      <c r="C118" s="89"/>
      <c r="D118" s="90">
        <v>38492870</v>
      </c>
      <c r="E118" s="90">
        <v>29938640</v>
      </c>
      <c r="F118" s="90">
        <v>20081040</v>
      </c>
      <c r="G118" s="45">
        <v>20081034.079999998</v>
      </c>
      <c r="H118" s="45">
        <v>3233735.99</v>
      </c>
      <c r="J118" s="5">
        <v>16847298.09</v>
      </c>
      <c r="K118" s="103">
        <f t="shared" si="36"/>
        <v>3233735.9899999984</v>
      </c>
      <c r="L118" s="103">
        <f t="shared" si="36"/>
        <v>0</v>
      </c>
    </row>
    <row r="119" spans="1:12" ht="60">
      <c r="A119" s="22"/>
      <c r="B119" s="23" t="s">
        <v>511</v>
      </c>
      <c r="C119" s="89"/>
      <c r="D119" s="90">
        <v>2260</v>
      </c>
      <c r="E119" s="90">
        <v>2260</v>
      </c>
      <c r="F119" s="90">
        <v>2260</v>
      </c>
      <c r="G119" s="45">
        <v>2258.02</v>
      </c>
      <c r="H119" s="45">
        <v>2258.02</v>
      </c>
      <c r="K119" s="103">
        <f t="shared" si="36"/>
        <v>2258.02</v>
      </c>
      <c r="L119" s="103">
        <f t="shared" si="36"/>
        <v>0</v>
      </c>
    </row>
    <row r="120" spans="1:12">
      <c r="A120" s="22"/>
      <c r="B120" s="34" t="s">
        <v>352</v>
      </c>
      <c r="C120" s="89">
        <f t="shared" ref="C120:H120" si="53">C121+C122</f>
        <v>0</v>
      </c>
      <c r="D120" s="89">
        <f t="shared" si="53"/>
        <v>33780</v>
      </c>
      <c r="E120" s="89">
        <f t="shared" si="53"/>
        <v>34180</v>
      </c>
      <c r="F120" s="89">
        <f t="shared" si="53"/>
        <v>24530</v>
      </c>
      <c r="G120" s="89">
        <f t="shared" si="53"/>
        <v>24529.85</v>
      </c>
      <c r="H120" s="89">
        <f t="shared" si="53"/>
        <v>896.89</v>
      </c>
      <c r="J120" s="5">
        <v>23632.959999999999</v>
      </c>
      <c r="K120" s="103">
        <f t="shared" si="36"/>
        <v>896.88999999999942</v>
      </c>
      <c r="L120" s="103">
        <f t="shared" si="36"/>
        <v>0</v>
      </c>
    </row>
    <row r="121" spans="1:12">
      <c r="A121" s="22"/>
      <c r="B121" s="34" t="s">
        <v>336</v>
      </c>
      <c r="C121" s="89"/>
      <c r="D121" s="90">
        <v>33780</v>
      </c>
      <c r="E121" s="90">
        <v>34180</v>
      </c>
      <c r="F121" s="90">
        <v>24530</v>
      </c>
      <c r="G121" s="45">
        <v>24529.85</v>
      </c>
      <c r="H121" s="45">
        <v>896.89</v>
      </c>
      <c r="J121" s="5">
        <v>23632.959999999999</v>
      </c>
      <c r="K121" s="103">
        <f t="shared" si="36"/>
        <v>896.88999999999942</v>
      </c>
      <c r="L121" s="103">
        <f t="shared" si="36"/>
        <v>0</v>
      </c>
    </row>
    <row r="122" spans="1:12" ht="60">
      <c r="A122" s="22"/>
      <c r="B122" s="34" t="s">
        <v>511</v>
      </c>
      <c r="C122" s="89"/>
      <c r="D122" s="90"/>
      <c r="E122" s="90"/>
      <c r="F122" s="90"/>
      <c r="G122" s="45"/>
      <c r="H122" s="45"/>
      <c r="K122" s="103">
        <f t="shared" si="36"/>
        <v>0</v>
      </c>
      <c r="L122" s="103">
        <f t="shared" si="36"/>
        <v>0</v>
      </c>
    </row>
    <row r="123" spans="1:12" ht="30">
      <c r="A123" s="22"/>
      <c r="B123" s="23" t="s">
        <v>353</v>
      </c>
      <c r="C123" s="89">
        <f t="shared" ref="C123:H123" si="54">C124+C125</f>
        <v>0</v>
      </c>
      <c r="D123" s="89">
        <f t="shared" si="54"/>
        <v>400000</v>
      </c>
      <c r="E123" s="89">
        <f t="shared" si="54"/>
        <v>306040</v>
      </c>
      <c r="F123" s="89">
        <f t="shared" si="54"/>
        <v>194210</v>
      </c>
      <c r="G123" s="89">
        <f t="shared" si="54"/>
        <v>194202.45</v>
      </c>
      <c r="H123" s="89">
        <f t="shared" si="54"/>
        <v>25767.82</v>
      </c>
      <c r="J123" s="5">
        <v>168434.63</v>
      </c>
      <c r="K123" s="103">
        <f t="shared" si="36"/>
        <v>25767.820000000007</v>
      </c>
      <c r="L123" s="103">
        <f t="shared" si="36"/>
        <v>0</v>
      </c>
    </row>
    <row r="124" spans="1:12">
      <c r="A124" s="22"/>
      <c r="B124" s="23" t="s">
        <v>336</v>
      </c>
      <c r="C124" s="89"/>
      <c r="D124" s="90">
        <v>400000</v>
      </c>
      <c r="E124" s="90">
        <v>306040</v>
      </c>
      <c r="F124" s="90">
        <v>194210</v>
      </c>
      <c r="G124" s="45">
        <v>194202.45</v>
      </c>
      <c r="H124" s="45">
        <v>25767.82</v>
      </c>
      <c r="J124" s="5">
        <v>168434.63</v>
      </c>
      <c r="K124" s="103">
        <f t="shared" si="36"/>
        <v>25767.820000000007</v>
      </c>
      <c r="L124" s="103">
        <f t="shared" si="36"/>
        <v>0</v>
      </c>
    </row>
    <row r="125" spans="1:12" ht="60">
      <c r="A125" s="22"/>
      <c r="B125" s="23" t="s">
        <v>511</v>
      </c>
      <c r="C125" s="89"/>
      <c r="D125" s="90"/>
      <c r="E125" s="90"/>
      <c r="F125" s="90"/>
      <c r="G125" s="45"/>
      <c r="H125" s="45"/>
      <c r="K125" s="103">
        <f t="shared" si="36"/>
        <v>0</v>
      </c>
      <c r="L125" s="103">
        <f t="shared" si="36"/>
        <v>0</v>
      </c>
    </row>
    <row r="126" spans="1:12" ht="16.5" customHeight="1">
      <c r="A126" s="22"/>
      <c r="B126" s="35" t="s">
        <v>354</v>
      </c>
      <c r="C126" s="89">
        <f t="shared" ref="C126:H126" si="55">C127+C128</f>
        <v>0</v>
      </c>
      <c r="D126" s="89">
        <f t="shared" si="55"/>
        <v>0</v>
      </c>
      <c r="E126" s="89">
        <f t="shared" si="55"/>
        <v>0</v>
      </c>
      <c r="F126" s="89">
        <f t="shared" si="55"/>
        <v>0</v>
      </c>
      <c r="G126" s="89">
        <f t="shared" si="55"/>
        <v>0</v>
      </c>
      <c r="H126" s="89">
        <f t="shared" si="55"/>
        <v>0</v>
      </c>
      <c r="K126" s="103">
        <f t="shared" si="36"/>
        <v>0</v>
      </c>
      <c r="L126" s="103">
        <f t="shared" si="36"/>
        <v>0</v>
      </c>
    </row>
    <row r="127" spans="1:12" ht="16.5" customHeight="1">
      <c r="A127" s="22"/>
      <c r="B127" s="35" t="s">
        <v>336</v>
      </c>
      <c r="C127" s="89"/>
      <c r="D127" s="90"/>
      <c r="E127" s="90"/>
      <c r="F127" s="90"/>
      <c r="G127" s="45"/>
      <c r="H127" s="45"/>
      <c r="K127" s="103">
        <f t="shared" si="36"/>
        <v>0</v>
      </c>
      <c r="L127" s="103">
        <f t="shared" si="36"/>
        <v>0</v>
      </c>
    </row>
    <row r="128" spans="1:12" ht="60">
      <c r="A128" s="22"/>
      <c r="B128" s="35" t="s">
        <v>511</v>
      </c>
      <c r="C128" s="89"/>
      <c r="D128" s="90"/>
      <c r="E128" s="90"/>
      <c r="F128" s="90"/>
      <c r="G128" s="45"/>
      <c r="H128" s="45"/>
      <c r="K128" s="103">
        <f t="shared" si="36"/>
        <v>0</v>
      </c>
      <c r="L128" s="103">
        <f t="shared" si="36"/>
        <v>0</v>
      </c>
    </row>
    <row r="129" spans="1:12">
      <c r="A129" s="22"/>
      <c r="B129" s="35" t="s">
        <v>355</v>
      </c>
      <c r="C129" s="89">
        <f t="shared" ref="C129:H129" si="56">C130+C131</f>
        <v>0</v>
      </c>
      <c r="D129" s="89">
        <f t="shared" si="56"/>
        <v>22271000</v>
      </c>
      <c r="E129" s="89">
        <f t="shared" si="56"/>
        <v>17447380</v>
      </c>
      <c r="F129" s="89">
        <f t="shared" si="56"/>
        <v>12409650</v>
      </c>
      <c r="G129" s="89">
        <f t="shared" si="56"/>
        <v>12409646.970000001</v>
      </c>
      <c r="H129" s="89">
        <f t="shared" si="56"/>
        <v>2476130.14</v>
      </c>
      <c r="K129" s="103">
        <f t="shared" si="36"/>
        <v>12409646.970000001</v>
      </c>
      <c r="L129" s="103">
        <f t="shared" si="36"/>
        <v>-9933516.8300000001</v>
      </c>
    </row>
    <row r="130" spans="1:12">
      <c r="A130" s="22"/>
      <c r="B130" s="35" t="s">
        <v>336</v>
      </c>
      <c r="C130" s="89"/>
      <c r="D130" s="90">
        <v>22271000</v>
      </c>
      <c r="E130" s="90">
        <v>17447380</v>
      </c>
      <c r="F130" s="90">
        <v>12409650</v>
      </c>
      <c r="G130" s="96">
        <v>12409646.970000001</v>
      </c>
      <c r="H130" s="96">
        <v>2476130.14</v>
      </c>
      <c r="J130" s="5">
        <v>9933516.8300000001</v>
      </c>
      <c r="K130" s="103">
        <f t="shared" si="36"/>
        <v>2476130.1400000006</v>
      </c>
      <c r="L130" s="103">
        <f t="shared" si="36"/>
        <v>0</v>
      </c>
    </row>
    <row r="131" spans="1:12" ht="60">
      <c r="A131" s="22"/>
      <c r="B131" s="35" t="s">
        <v>511</v>
      </c>
      <c r="C131" s="89"/>
      <c r="D131" s="90"/>
      <c r="E131" s="90"/>
      <c r="F131" s="90"/>
      <c r="G131" s="96"/>
      <c r="H131" s="96"/>
      <c r="K131" s="103">
        <f t="shared" si="36"/>
        <v>0</v>
      </c>
      <c r="L131" s="103">
        <f t="shared" si="36"/>
        <v>0</v>
      </c>
    </row>
    <row r="132" spans="1:12" ht="30">
      <c r="A132" s="22"/>
      <c r="B132" s="36" t="s">
        <v>356</v>
      </c>
      <c r="C132" s="89">
        <f t="shared" ref="C132:H132" si="57">C133+C136+C139+C137+C138</f>
        <v>0</v>
      </c>
      <c r="D132" s="89">
        <f t="shared" si="57"/>
        <v>11972120</v>
      </c>
      <c r="E132" s="89">
        <f t="shared" si="57"/>
        <v>14587320</v>
      </c>
      <c r="F132" s="89">
        <f t="shared" si="57"/>
        <v>9896780</v>
      </c>
      <c r="G132" s="89">
        <f t="shared" si="57"/>
        <v>9896776.3599999994</v>
      </c>
      <c r="H132" s="89">
        <f t="shared" si="57"/>
        <v>1636072.1</v>
      </c>
      <c r="K132" s="103">
        <f t="shared" si="36"/>
        <v>9896776.3599999994</v>
      </c>
      <c r="L132" s="103">
        <f t="shared" si="36"/>
        <v>-8260704.2599999998</v>
      </c>
    </row>
    <row r="133" spans="1:12" ht="16.5" customHeight="1">
      <c r="A133" s="22"/>
      <c r="B133" s="35" t="s">
        <v>357</v>
      </c>
      <c r="C133" s="89">
        <f t="shared" ref="C133:H133" si="58">C134+C135</f>
        <v>0</v>
      </c>
      <c r="D133" s="89">
        <f t="shared" si="58"/>
        <v>11972120</v>
      </c>
      <c r="E133" s="89">
        <f t="shared" si="58"/>
        <v>14587320</v>
      </c>
      <c r="F133" s="89">
        <f t="shared" si="58"/>
        <v>9896780</v>
      </c>
      <c r="G133" s="89">
        <f t="shared" si="58"/>
        <v>9896776.3599999994</v>
      </c>
      <c r="H133" s="89">
        <f t="shared" si="58"/>
        <v>1636072.1</v>
      </c>
      <c r="K133" s="103">
        <f t="shared" si="36"/>
        <v>9896776.3599999994</v>
      </c>
      <c r="L133" s="103">
        <f t="shared" si="36"/>
        <v>-8260704.2599999998</v>
      </c>
    </row>
    <row r="134" spans="1:12" ht="16.5" customHeight="1">
      <c r="A134" s="22"/>
      <c r="B134" s="35" t="s">
        <v>336</v>
      </c>
      <c r="C134" s="89"/>
      <c r="D134" s="90">
        <v>11972120</v>
      </c>
      <c r="E134" s="90">
        <v>14587320</v>
      </c>
      <c r="F134" s="90">
        <v>9896780</v>
      </c>
      <c r="G134" s="45">
        <v>9896776.3599999994</v>
      </c>
      <c r="H134" s="45">
        <v>1636072.1</v>
      </c>
      <c r="J134" s="5">
        <v>8260704.2599999998</v>
      </c>
      <c r="K134" s="103">
        <f t="shared" si="36"/>
        <v>1636072.0999999996</v>
      </c>
      <c r="L134" s="103">
        <f t="shared" si="36"/>
        <v>0</v>
      </c>
    </row>
    <row r="135" spans="1:12" ht="60">
      <c r="A135" s="22"/>
      <c r="B135" s="35" t="s">
        <v>511</v>
      </c>
      <c r="C135" s="89"/>
      <c r="D135" s="90"/>
      <c r="E135" s="90"/>
      <c r="F135" s="90"/>
      <c r="G135" s="45"/>
      <c r="H135" s="45"/>
      <c r="K135" s="103">
        <f t="shared" si="36"/>
        <v>0</v>
      </c>
      <c r="L135" s="103">
        <f t="shared" si="36"/>
        <v>0</v>
      </c>
    </row>
    <row r="136" spans="1:12">
      <c r="A136" s="22"/>
      <c r="B136" s="35" t="s">
        <v>491</v>
      </c>
      <c r="C136" s="89"/>
      <c r="D136" s="90"/>
      <c r="E136" s="90"/>
      <c r="F136" s="90"/>
      <c r="G136" s="45"/>
      <c r="H136" s="45"/>
      <c r="K136" s="103">
        <f t="shared" si="36"/>
        <v>0</v>
      </c>
      <c r="L136" s="103">
        <f t="shared" si="36"/>
        <v>0</v>
      </c>
    </row>
    <row r="137" spans="1:12" ht="30">
      <c r="A137" s="22"/>
      <c r="B137" s="35" t="s">
        <v>492</v>
      </c>
      <c r="C137" s="89"/>
      <c r="D137" s="90"/>
      <c r="E137" s="90"/>
      <c r="F137" s="90"/>
      <c r="G137" s="45"/>
      <c r="H137" s="45"/>
      <c r="K137" s="103">
        <f t="shared" si="36"/>
        <v>0</v>
      </c>
      <c r="L137" s="103">
        <f t="shared" si="36"/>
        <v>0</v>
      </c>
    </row>
    <row r="138" spans="1:12">
      <c r="A138" s="22"/>
      <c r="B138" s="35" t="s">
        <v>498</v>
      </c>
      <c r="C138" s="89"/>
      <c r="D138" s="90"/>
      <c r="E138" s="90"/>
      <c r="F138" s="90"/>
      <c r="G138" s="45"/>
      <c r="H138" s="45"/>
      <c r="K138" s="103">
        <f t="shared" si="36"/>
        <v>0</v>
      </c>
      <c r="L138" s="103">
        <f t="shared" si="36"/>
        <v>0</v>
      </c>
    </row>
    <row r="139" spans="1:12">
      <c r="A139" s="22"/>
      <c r="B139" s="35" t="s">
        <v>359</v>
      </c>
      <c r="C139" s="89"/>
      <c r="D139" s="90"/>
      <c r="E139" s="90"/>
      <c r="F139" s="90"/>
      <c r="G139" s="45"/>
      <c r="H139" s="45"/>
      <c r="K139" s="103">
        <f t="shared" si="36"/>
        <v>0</v>
      </c>
      <c r="L139" s="103">
        <f t="shared" si="36"/>
        <v>0</v>
      </c>
    </row>
    <row r="140" spans="1:12">
      <c r="A140" s="22"/>
      <c r="B140" s="24" t="s">
        <v>328</v>
      </c>
      <c r="C140" s="89"/>
      <c r="D140" s="90"/>
      <c r="E140" s="90"/>
      <c r="F140" s="90"/>
      <c r="G140" s="45">
        <v>-141.83000000000001</v>
      </c>
      <c r="H140" s="45"/>
      <c r="J140" s="5">
        <v>-141.83000000000001</v>
      </c>
      <c r="K140" s="103">
        <f t="shared" si="36"/>
        <v>0</v>
      </c>
      <c r="L140" s="103">
        <f t="shared" si="36"/>
        <v>0</v>
      </c>
    </row>
    <row r="141" spans="1:12" ht="36" customHeight="1">
      <c r="A141" s="17" t="s">
        <v>369</v>
      </c>
      <c r="B141" s="20" t="s">
        <v>360</v>
      </c>
      <c r="C141" s="89">
        <f t="shared" ref="C141:H141" si="59">C142+C145+C148+C151+C152+C153+C154+C157+C158+C159</f>
        <v>0</v>
      </c>
      <c r="D141" s="89">
        <f t="shared" si="59"/>
        <v>3701410</v>
      </c>
      <c r="E141" s="89">
        <f t="shared" si="59"/>
        <v>2756780</v>
      </c>
      <c r="F141" s="89">
        <f t="shared" si="59"/>
        <v>1790000</v>
      </c>
      <c r="G141" s="89">
        <f t="shared" si="59"/>
        <v>1789985.46</v>
      </c>
      <c r="H141" s="89">
        <f t="shared" si="59"/>
        <v>334817.43</v>
      </c>
      <c r="K141" s="103">
        <f t="shared" si="36"/>
        <v>1789985.46</v>
      </c>
      <c r="L141" s="103">
        <f t="shared" si="36"/>
        <v>-1455168.03</v>
      </c>
    </row>
    <row r="142" spans="1:12">
      <c r="A142" s="22"/>
      <c r="B142" s="23" t="s">
        <v>351</v>
      </c>
      <c r="C142" s="89">
        <f t="shared" ref="C142:H142" si="60">C143+C144</f>
        <v>0</v>
      </c>
      <c r="D142" s="89">
        <f t="shared" si="60"/>
        <v>2109320</v>
      </c>
      <c r="E142" s="89">
        <f t="shared" si="60"/>
        <v>1702940</v>
      </c>
      <c r="F142" s="89">
        <f t="shared" si="60"/>
        <v>1137660</v>
      </c>
      <c r="G142" s="89">
        <f t="shared" si="60"/>
        <v>1137660</v>
      </c>
      <c r="H142" s="89">
        <f t="shared" si="60"/>
        <v>192828</v>
      </c>
      <c r="K142" s="103">
        <f t="shared" si="36"/>
        <v>1137660</v>
      </c>
      <c r="L142" s="103">
        <f t="shared" si="36"/>
        <v>-944832</v>
      </c>
    </row>
    <row r="143" spans="1:12">
      <c r="A143" s="22"/>
      <c r="B143" s="23" t="s">
        <v>514</v>
      </c>
      <c r="C143" s="89"/>
      <c r="D143" s="90">
        <v>2109080</v>
      </c>
      <c r="E143" s="90">
        <v>1702700</v>
      </c>
      <c r="F143" s="90">
        <v>1137420</v>
      </c>
      <c r="G143" s="45">
        <v>1137420</v>
      </c>
      <c r="H143" s="45">
        <v>192588</v>
      </c>
      <c r="J143" s="5">
        <v>944832</v>
      </c>
      <c r="K143" s="103">
        <f t="shared" si="36"/>
        <v>192588</v>
      </c>
      <c r="L143" s="103">
        <f t="shared" si="36"/>
        <v>0</v>
      </c>
    </row>
    <row r="144" spans="1:12" ht="60">
      <c r="A144" s="22"/>
      <c r="B144" s="23" t="s">
        <v>511</v>
      </c>
      <c r="C144" s="89"/>
      <c r="D144" s="90">
        <v>240</v>
      </c>
      <c r="E144" s="90">
        <v>240</v>
      </c>
      <c r="F144" s="90">
        <v>240</v>
      </c>
      <c r="G144" s="45">
        <v>240</v>
      </c>
      <c r="H144" s="45">
        <v>240</v>
      </c>
      <c r="K144" s="103">
        <f t="shared" si="36"/>
        <v>240</v>
      </c>
      <c r="L144" s="103">
        <f t="shared" si="36"/>
        <v>0</v>
      </c>
    </row>
    <row r="145" spans="1:12" ht="30">
      <c r="A145" s="22"/>
      <c r="B145" s="37" t="s">
        <v>361</v>
      </c>
      <c r="C145" s="89">
        <f t="shared" ref="C145:H145" si="61">C146+C147</f>
        <v>0</v>
      </c>
      <c r="D145" s="89">
        <f t="shared" si="61"/>
        <v>254800</v>
      </c>
      <c r="E145" s="89">
        <f t="shared" si="61"/>
        <v>242740</v>
      </c>
      <c r="F145" s="89">
        <f t="shared" si="61"/>
        <v>168170</v>
      </c>
      <c r="G145" s="89">
        <f t="shared" si="61"/>
        <v>168167.23</v>
      </c>
      <c r="H145" s="89">
        <f t="shared" si="61"/>
        <v>21461.65</v>
      </c>
      <c r="K145" s="103">
        <f t="shared" si="36"/>
        <v>168167.23</v>
      </c>
      <c r="L145" s="103">
        <f t="shared" si="36"/>
        <v>-146705.58000000002</v>
      </c>
    </row>
    <row r="146" spans="1:12">
      <c r="A146" s="22"/>
      <c r="B146" s="37" t="s">
        <v>514</v>
      </c>
      <c r="C146" s="89"/>
      <c r="D146" s="90">
        <v>254800</v>
      </c>
      <c r="E146" s="90">
        <v>242740</v>
      </c>
      <c r="F146" s="90">
        <v>168170</v>
      </c>
      <c r="G146" s="45">
        <v>168167.23</v>
      </c>
      <c r="H146" s="45">
        <v>21461.65</v>
      </c>
      <c r="J146" s="5">
        <v>146705.57999999999</v>
      </c>
      <c r="K146" s="103">
        <f t="shared" si="36"/>
        <v>21461.650000000023</v>
      </c>
      <c r="L146" s="103">
        <f t="shared" si="36"/>
        <v>0</v>
      </c>
    </row>
    <row r="147" spans="1:12" ht="60">
      <c r="A147" s="22"/>
      <c r="B147" s="37" t="s">
        <v>511</v>
      </c>
      <c r="C147" s="89"/>
      <c r="D147" s="90"/>
      <c r="E147" s="90"/>
      <c r="F147" s="90"/>
      <c r="G147" s="45"/>
      <c r="H147" s="45"/>
      <c r="K147" s="103">
        <f t="shared" si="36"/>
        <v>0</v>
      </c>
      <c r="L147" s="103">
        <f t="shared" si="36"/>
        <v>0</v>
      </c>
    </row>
    <row r="148" spans="1:12" ht="16.5" customHeight="1">
      <c r="A148" s="22"/>
      <c r="B148" s="38" t="s">
        <v>362</v>
      </c>
      <c r="C148" s="89">
        <f t="shared" ref="C148:H148" si="62">C149+C150</f>
        <v>0</v>
      </c>
      <c r="D148" s="89">
        <f t="shared" si="62"/>
        <v>1337290</v>
      </c>
      <c r="E148" s="89">
        <f t="shared" si="62"/>
        <v>811100</v>
      </c>
      <c r="F148" s="89">
        <f t="shared" si="62"/>
        <v>484170</v>
      </c>
      <c r="G148" s="89">
        <f t="shared" si="62"/>
        <v>484158.23</v>
      </c>
      <c r="H148" s="89">
        <f t="shared" si="62"/>
        <v>120527.78</v>
      </c>
      <c r="K148" s="103">
        <f t="shared" si="36"/>
        <v>484158.23</v>
      </c>
      <c r="L148" s="103">
        <f t="shared" si="36"/>
        <v>-363630.44999999995</v>
      </c>
    </row>
    <row r="149" spans="1:12" ht="16.5" customHeight="1">
      <c r="A149" s="22"/>
      <c r="B149" s="38" t="s">
        <v>514</v>
      </c>
      <c r="C149" s="89"/>
      <c r="D149" s="90">
        <v>1337290</v>
      </c>
      <c r="E149" s="90">
        <v>811100</v>
      </c>
      <c r="F149" s="90">
        <v>484170</v>
      </c>
      <c r="G149" s="45">
        <v>484158.23</v>
      </c>
      <c r="H149" s="45">
        <v>120527.78</v>
      </c>
      <c r="J149" s="5">
        <v>363630.45</v>
      </c>
      <c r="K149" s="103">
        <f t="shared" si="36"/>
        <v>120527.77999999997</v>
      </c>
      <c r="L149" s="103">
        <f t="shared" si="36"/>
        <v>0</v>
      </c>
    </row>
    <row r="150" spans="1:12" ht="60">
      <c r="A150" s="22"/>
      <c r="B150" s="38" t="s">
        <v>511</v>
      </c>
      <c r="C150" s="89"/>
      <c r="D150" s="90"/>
      <c r="E150" s="90"/>
      <c r="F150" s="90"/>
      <c r="G150" s="45"/>
      <c r="H150" s="45"/>
      <c r="K150" s="103">
        <f t="shared" si="36"/>
        <v>0</v>
      </c>
      <c r="L150" s="103">
        <f t="shared" si="36"/>
        <v>0</v>
      </c>
    </row>
    <row r="151" spans="1:12" ht="20.25" customHeight="1">
      <c r="A151" s="22"/>
      <c r="B151" s="38" t="s">
        <v>363</v>
      </c>
      <c r="C151" s="89"/>
      <c r="D151" s="90"/>
      <c r="E151" s="90"/>
      <c r="F151" s="90"/>
      <c r="G151" s="45"/>
      <c r="H151" s="45"/>
      <c r="K151" s="103">
        <f t="shared" si="36"/>
        <v>0</v>
      </c>
      <c r="L151" s="103">
        <f t="shared" si="36"/>
        <v>0</v>
      </c>
    </row>
    <row r="152" spans="1:12" ht="16.5" customHeight="1">
      <c r="A152" s="22"/>
      <c r="B152" s="38" t="s">
        <v>364</v>
      </c>
      <c r="C152" s="89"/>
      <c r="D152" s="90"/>
      <c r="E152" s="90"/>
      <c r="F152" s="90"/>
      <c r="G152" s="45"/>
      <c r="H152" s="45"/>
      <c r="K152" s="103">
        <f t="shared" si="36"/>
        <v>0</v>
      </c>
      <c r="L152" s="103">
        <f t="shared" si="36"/>
        <v>0</v>
      </c>
    </row>
    <row r="153" spans="1:12" ht="16.5" customHeight="1">
      <c r="A153" s="22"/>
      <c r="B153" s="23" t="s">
        <v>345</v>
      </c>
      <c r="C153" s="89"/>
      <c r="D153" s="90"/>
      <c r="E153" s="90"/>
      <c r="F153" s="90"/>
      <c r="G153" s="45"/>
      <c r="H153" s="45"/>
      <c r="K153" s="103">
        <f t="shared" ref="K153:L216" si="63">G153-J153</f>
        <v>0</v>
      </c>
      <c r="L153" s="103">
        <f t="shared" si="63"/>
        <v>0</v>
      </c>
    </row>
    <row r="154" spans="1:12" ht="16.5" customHeight="1">
      <c r="A154" s="22"/>
      <c r="B154" s="38" t="s">
        <v>365</v>
      </c>
      <c r="C154" s="89">
        <f t="shared" ref="C154:H154" si="64">C155+C156</f>
        <v>0</v>
      </c>
      <c r="D154" s="89">
        <f t="shared" si="64"/>
        <v>0</v>
      </c>
      <c r="E154" s="89">
        <f t="shared" si="64"/>
        <v>0</v>
      </c>
      <c r="F154" s="89">
        <f t="shared" si="64"/>
        <v>0</v>
      </c>
      <c r="G154" s="89">
        <f t="shared" si="64"/>
        <v>0</v>
      </c>
      <c r="H154" s="89">
        <f t="shared" si="64"/>
        <v>0</v>
      </c>
      <c r="K154" s="103">
        <f t="shared" si="63"/>
        <v>0</v>
      </c>
      <c r="L154" s="103">
        <f t="shared" si="63"/>
        <v>0</v>
      </c>
    </row>
    <row r="155" spans="1:12" ht="16.5" customHeight="1">
      <c r="A155" s="22"/>
      <c r="B155" s="38" t="s">
        <v>514</v>
      </c>
      <c r="C155" s="89"/>
      <c r="D155" s="90"/>
      <c r="E155" s="90"/>
      <c r="F155" s="90"/>
      <c r="G155" s="97"/>
      <c r="H155" s="97"/>
      <c r="K155" s="103">
        <f t="shared" si="63"/>
        <v>0</v>
      </c>
      <c r="L155" s="103">
        <f t="shared" si="63"/>
        <v>0</v>
      </c>
    </row>
    <row r="156" spans="1:12" ht="60">
      <c r="A156" s="22"/>
      <c r="B156" s="38" t="s">
        <v>511</v>
      </c>
      <c r="C156" s="89"/>
      <c r="D156" s="90"/>
      <c r="E156" s="90"/>
      <c r="F156" s="90"/>
      <c r="G156" s="97"/>
      <c r="H156" s="97"/>
      <c r="K156" s="103">
        <f t="shared" si="63"/>
        <v>0</v>
      </c>
      <c r="L156" s="103">
        <f t="shared" si="63"/>
        <v>0</v>
      </c>
    </row>
    <row r="157" spans="1:12">
      <c r="A157" s="22"/>
      <c r="B157" s="39" t="s">
        <v>366</v>
      </c>
      <c r="C157" s="89"/>
      <c r="D157" s="90"/>
      <c r="E157" s="90"/>
      <c r="F157" s="90"/>
      <c r="G157" s="97"/>
      <c r="H157" s="97"/>
      <c r="K157" s="103">
        <f t="shared" si="63"/>
        <v>0</v>
      </c>
      <c r="L157" s="103">
        <f t="shared" si="63"/>
        <v>0</v>
      </c>
    </row>
    <row r="158" spans="1:12" s="19" customFormat="1" ht="30">
      <c r="A158" s="22"/>
      <c r="B158" s="39" t="s">
        <v>367</v>
      </c>
      <c r="C158" s="89"/>
      <c r="D158" s="90"/>
      <c r="E158" s="90"/>
      <c r="F158" s="90"/>
      <c r="G158" s="97"/>
      <c r="H158" s="97"/>
      <c r="K158" s="103">
        <f t="shared" si="63"/>
        <v>0</v>
      </c>
      <c r="L158" s="103">
        <f t="shared" si="63"/>
        <v>0</v>
      </c>
    </row>
    <row r="159" spans="1:12" s="19" customFormat="1" ht="30">
      <c r="A159" s="22"/>
      <c r="B159" s="40" t="s">
        <v>368</v>
      </c>
      <c r="C159" s="89">
        <f t="shared" ref="C159:H159" si="65">C160+C163+C164+C165</f>
        <v>0</v>
      </c>
      <c r="D159" s="89">
        <f t="shared" si="65"/>
        <v>0</v>
      </c>
      <c r="E159" s="89">
        <f t="shared" si="65"/>
        <v>0</v>
      </c>
      <c r="F159" s="89">
        <f t="shared" si="65"/>
        <v>0</v>
      </c>
      <c r="G159" s="89">
        <f t="shared" si="65"/>
        <v>0</v>
      </c>
      <c r="H159" s="89">
        <f t="shared" si="65"/>
        <v>0</v>
      </c>
      <c r="K159" s="103">
        <f t="shared" si="63"/>
        <v>0</v>
      </c>
      <c r="L159" s="103">
        <f t="shared" si="63"/>
        <v>0</v>
      </c>
    </row>
    <row r="160" spans="1:12" s="19" customFormat="1">
      <c r="A160" s="22"/>
      <c r="B160" s="41" t="s">
        <v>370</v>
      </c>
      <c r="C160" s="89">
        <f t="shared" ref="C160:H160" si="66">C161+C162</f>
        <v>0</v>
      </c>
      <c r="D160" s="89">
        <f t="shared" si="66"/>
        <v>0</v>
      </c>
      <c r="E160" s="89">
        <f t="shared" si="66"/>
        <v>0</v>
      </c>
      <c r="F160" s="89">
        <f t="shared" si="66"/>
        <v>0</v>
      </c>
      <c r="G160" s="89">
        <f t="shared" si="66"/>
        <v>0</v>
      </c>
      <c r="H160" s="89">
        <f t="shared" si="66"/>
        <v>0</v>
      </c>
      <c r="K160" s="103">
        <f t="shared" si="63"/>
        <v>0</v>
      </c>
      <c r="L160" s="103">
        <f t="shared" si="63"/>
        <v>0</v>
      </c>
    </row>
    <row r="161" spans="1:12" s="19" customFormat="1">
      <c r="A161" s="22"/>
      <c r="B161" s="41" t="s">
        <v>514</v>
      </c>
      <c r="C161" s="89"/>
      <c r="D161" s="90"/>
      <c r="E161" s="90"/>
      <c r="F161" s="90"/>
      <c r="G161" s="97"/>
      <c r="H161" s="97"/>
      <c r="K161" s="103">
        <f t="shared" si="63"/>
        <v>0</v>
      </c>
      <c r="L161" s="103">
        <f t="shared" si="63"/>
        <v>0</v>
      </c>
    </row>
    <row r="162" spans="1:12" s="19" customFormat="1" ht="60">
      <c r="A162" s="22"/>
      <c r="B162" s="41" t="s">
        <v>511</v>
      </c>
      <c r="C162" s="89"/>
      <c r="D162" s="90"/>
      <c r="E162" s="90"/>
      <c r="F162" s="90"/>
      <c r="G162" s="97"/>
      <c r="H162" s="97"/>
      <c r="K162" s="103">
        <f t="shared" si="63"/>
        <v>0</v>
      </c>
      <c r="L162" s="103">
        <f t="shared" si="63"/>
        <v>0</v>
      </c>
    </row>
    <row r="163" spans="1:12" s="19" customFormat="1" ht="30">
      <c r="A163" s="22"/>
      <c r="B163" s="41" t="s">
        <v>371</v>
      </c>
      <c r="C163" s="89"/>
      <c r="D163" s="90"/>
      <c r="E163" s="90"/>
      <c r="F163" s="90"/>
      <c r="G163" s="97"/>
      <c r="H163" s="97"/>
      <c r="K163" s="103">
        <f t="shared" si="63"/>
        <v>0</v>
      </c>
      <c r="L163" s="103">
        <f t="shared" si="63"/>
        <v>0</v>
      </c>
    </row>
    <row r="164" spans="1:12" s="19" customFormat="1" ht="30">
      <c r="A164" s="22"/>
      <c r="B164" s="41" t="s">
        <v>372</v>
      </c>
      <c r="C164" s="89"/>
      <c r="D164" s="90"/>
      <c r="E164" s="90"/>
      <c r="F164" s="90"/>
      <c r="G164" s="97"/>
      <c r="H164" s="97"/>
      <c r="K164" s="103">
        <f t="shared" si="63"/>
        <v>0</v>
      </c>
      <c r="L164" s="103">
        <f t="shared" si="63"/>
        <v>0</v>
      </c>
    </row>
    <row r="165" spans="1:12" s="19" customFormat="1" ht="30">
      <c r="A165" s="22"/>
      <c r="B165" s="41" t="s">
        <v>373</v>
      </c>
      <c r="C165" s="89"/>
      <c r="D165" s="90"/>
      <c r="E165" s="90"/>
      <c r="F165" s="90"/>
      <c r="G165" s="97"/>
      <c r="H165" s="97"/>
      <c r="K165" s="103">
        <f t="shared" si="63"/>
        <v>0</v>
      </c>
      <c r="L165" s="103">
        <f t="shared" si="63"/>
        <v>0</v>
      </c>
    </row>
    <row r="166" spans="1:12" s="19" customFormat="1">
      <c r="A166" s="22"/>
      <c r="B166" s="24" t="s">
        <v>328</v>
      </c>
      <c r="C166" s="89"/>
      <c r="D166" s="90"/>
      <c r="E166" s="90"/>
      <c r="F166" s="90"/>
      <c r="G166" s="97"/>
      <c r="H166" s="97"/>
      <c r="K166" s="103">
        <f t="shared" si="63"/>
        <v>0</v>
      </c>
      <c r="L166" s="103">
        <f t="shared" si="63"/>
        <v>0</v>
      </c>
    </row>
    <row r="167" spans="1:12" s="19" customFormat="1">
      <c r="A167" s="22" t="s">
        <v>382</v>
      </c>
      <c r="B167" s="24" t="s">
        <v>374</v>
      </c>
      <c r="C167" s="87">
        <f t="shared" ref="C167:H167" si="67">C168+C169</f>
        <v>0</v>
      </c>
      <c r="D167" s="87">
        <f t="shared" si="67"/>
        <v>24683520</v>
      </c>
      <c r="E167" s="87">
        <f t="shared" si="67"/>
        <v>17415000</v>
      </c>
      <c r="F167" s="87">
        <f t="shared" si="67"/>
        <v>11686370</v>
      </c>
      <c r="G167" s="87">
        <f t="shared" si="67"/>
        <v>11686370</v>
      </c>
      <c r="H167" s="87">
        <f t="shared" si="67"/>
        <v>2165714.36</v>
      </c>
      <c r="K167" s="103">
        <f t="shared" si="63"/>
        <v>11686370</v>
      </c>
      <c r="L167" s="103">
        <f t="shared" si="63"/>
        <v>-9520655.6400000006</v>
      </c>
    </row>
    <row r="168" spans="1:12" s="19" customFormat="1">
      <c r="A168" s="22"/>
      <c r="B168" s="24" t="s">
        <v>336</v>
      </c>
      <c r="C168" s="87"/>
      <c r="D168" s="90">
        <v>24683520</v>
      </c>
      <c r="E168" s="90">
        <v>17415000</v>
      </c>
      <c r="F168" s="90">
        <v>11686370</v>
      </c>
      <c r="G168" s="45">
        <v>11686370</v>
      </c>
      <c r="H168" s="45">
        <v>2165714.36</v>
      </c>
      <c r="J168" s="19">
        <v>9520655.6400000006</v>
      </c>
      <c r="K168" s="103">
        <f t="shared" si="63"/>
        <v>2165714.3599999994</v>
      </c>
      <c r="L168" s="103">
        <f t="shared" si="63"/>
        <v>0</v>
      </c>
    </row>
    <row r="169" spans="1:12" s="19" customFormat="1" ht="60">
      <c r="A169" s="22"/>
      <c r="B169" s="24" t="s">
        <v>511</v>
      </c>
      <c r="C169" s="87"/>
      <c r="D169" s="90"/>
      <c r="E169" s="90"/>
      <c r="F169" s="90"/>
      <c r="G169" s="45"/>
      <c r="H169" s="45"/>
      <c r="K169" s="103">
        <f t="shared" si="63"/>
        <v>0</v>
      </c>
      <c r="L169" s="103">
        <f t="shared" si="63"/>
        <v>0</v>
      </c>
    </row>
    <row r="170" spans="1:12" s="19" customFormat="1" ht="16.5" customHeight="1">
      <c r="A170" s="22"/>
      <c r="B170" s="24" t="s">
        <v>328</v>
      </c>
      <c r="C170" s="87"/>
      <c r="D170" s="90"/>
      <c r="E170" s="90"/>
      <c r="F170" s="90"/>
      <c r="G170" s="45"/>
      <c r="H170" s="45"/>
      <c r="K170" s="103">
        <f t="shared" si="63"/>
        <v>0</v>
      </c>
      <c r="L170" s="103">
        <f t="shared" si="63"/>
        <v>0</v>
      </c>
    </row>
    <row r="171" spans="1:12" s="19" customFormat="1" ht="16.5" customHeight="1">
      <c r="A171" s="22" t="s">
        <v>383</v>
      </c>
      <c r="B171" s="24" t="s">
        <v>375</v>
      </c>
      <c r="C171" s="89">
        <f t="shared" ref="C171:H171" si="68">C172+C173</f>
        <v>0</v>
      </c>
      <c r="D171" s="89">
        <f t="shared" si="68"/>
        <v>3543000</v>
      </c>
      <c r="E171" s="89">
        <f t="shared" si="68"/>
        <v>3597000</v>
      </c>
      <c r="F171" s="89">
        <f t="shared" si="68"/>
        <v>2147000</v>
      </c>
      <c r="G171" s="89">
        <f t="shared" si="68"/>
        <v>2147000</v>
      </c>
      <c r="H171" s="89">
        <f t="shared" si="68"/>
        <v>500000</v>
      </c>
      <c r="K171" s="103">
        <f t="shared" si="63"/>
        <v>2147000</v>
      </c>
      <c r="L171" s="103">
        <f t="shared" si="63"/>
        <v>-1647000</v>
      </c>
    </row>
    <row r="172" spans="1:12" s="19" customFormat="1" ht="16.5" customHeight="1">
      <c r="A172" s="22"/>
      <c r="B172" s="24" t="s">
        <v>336</v>
      </c>
      <c r="C172" s="89"/>
      <c r="D172" s="90">
        <v>3543000</v>
      </c>
      <c r="E172" s="90">
        <v>3597000</v>
      </c>
      <c r="F172" s="90">
        <v>2147000</v>
      </c>
      <c r="G172" s="94">
        <v>2147000</v>
      </c>
      <c r="H172" s="94">
        <v>500000</v>
      </c>
      <c r="J172" s="19">
        <v>1647000</v>
      </c>
      <c r="K172" s="103">
        <f t="shared" si="63"/>
        <v>500000</v>
      </c>
      <c r="L172" s="103">
        <f t="shared" si="63"/>
        <v>0</v>
      </c>
    </row>
    <row r="173" spans="1:12" s="19" customFormat="1" ht="16.5" customHeight="1">
      <c r="A173" s="22"/>
      <c r="B173" s="24" t="s">
        <v>511</v>
      </c>
      <c r="C173" s="89"/>
      <c r="D173" s="90"/>
      <c r="E173" s="90"/>
      <c r="F173" s="90"/>
      <c r="G173" s="94"/>
      <c r="H173" s="94"/>
      <c r="K173" s="103">
        <f t="shared" si="63"/>
        <v>0</v>
      </c>
      <c r="L173" s="103">
        <f t="shared" si="63"/>
        <v>0</v>
      </c>
    </row>
    <row r="174" spans="1:12" s="19" customFormat="1" ht="16.5" customHeight="1">
      <c r="A174" s="22"/>
      <c r="B174" s="24" t="s">
        <v>328</v>
      </c>
      <c r="C174" s="89"/>
      <c r="D174" s="90"/>
      <c r="E174" s="90"/>
      <c r="F174" s="90"/>
      <c r="G174" s="94"/>
      <c r="H174" s="94"/>
      <c r="K174" s="103">
        <f t="shared" si="63"/>
        <v>0</v>
      </c>
      <c r="L174" s="103">
        <f t="shared" si="63"/>
        <v>0</v>
      </c>
    </row>
    <row r="175" spans="1:12" ht="16.5" customHeight="1">
      <c r="A175" s="17" t="s">
        <v>385</v>
      </c>
      <c r="B175" s="20" t="s">
        <v>376</v>
      </c>
      <c r="C175" s="88">
        <f t="shared" ref="C175:H175" si="69">+C176+C186+C192+C197+C210</f>
        <v>0</v>
      </c>
      <c r="D175" s="88">
        <f t="shared" si="69"/>
        <v>107724900</v>
      </c>
      <c r="E175" s="88">
        <f t="shared" si="69"/>
        <v>113366240</v>
      </c>
      <c r="F175" s="88">
        <f t="shared" si="69"/>
        <v>58236150</v>
      </c>
      <c r="G175" s="88">
        <f t="shared" si="69"/>
        <v>56886657.539999999</v>
      </c>
      <c r="H175" s="88">
        <f t="shared" si="69"/>
        <v>10017682.42</v>
      </c>
      <c r="K175" s="103">
        <f t="shared" si="63"/>
        <v>56886657.539999999</v>
      </c>
      <c r="L175" s="103">
        <f t="shared" si="63"/>
        <v>-46868975.119999997</v>
      </c>
    </row>
    <row r="176" spans="1:12" ht="16.5" customHeight="1">
      <c r="A176" s="17" t="s">
        <v>387</v>
      </c>
      <c r="B176" s="20" t="s">
        <v>377</v>
      </c>
      <c r="C176" s="87">
        <f t="shared" ref="C176:H176" si="70">+C177+C180+C181+C182+C183+C184</f>
        <v>0</v>
      </c>
      <c r="D176" s="87">
        <f t="shared" si="70"/>
        <v>62095840</v>
      </c>
      <c r="E176" s="87">
        <f t="shared" si="70"/>
        <v>66136960</v>
      </c>
      <c r="F176" s="87">
        <f t="shared" si="70"/>
        <v>33184410</v>
      </c>
      <c r="G176" s="87">
        <f t="shared" si="70"/>
        <v>31834941.559999999</v>
      </c>
      <c r="H176" s="87">
        <f t="shared" si="70"/>
        <v>5447621.6299999999</v>
      </c>
      <c r="K176" s="103">
        <f t="shared" si="63"/>
        <v>31834941.559999999</v>
      </c>
      <c r="L176" s="103">
        <f t="shared" si="63"/>
        <v>-26387319.93</v>
      </c>
    </row>
    <row r="177" spans="1:12" s="19" customFormat="1" ht="16.5" customHeight="1">
      <c r="A177" s="22"/>
      <c r="B177" s="42" t="s">
        <v>378</v>
      </c>
      <c r="C177" s="89"/>
      <c r="D177" s="90">
        <v>55833880</v>
      </c>
      <c r="E177" s="90">
        <v>59935000</v>
      </c>
      <c r="F177" s="90">
        <v>27659450</v>
      </c>
      <c r="G177" s="45">
        <f>G178+G179</f>
        <v>27659450</v>
      </c>
      <c r="H177" s="45">
        <f>H178+H179</f>
        <v>5028947.63</v>
      </c>
      <c r="J177" s="19">
        <v>22630502.370000001</v>
      </c>
      <c r="K177" s="103">
        <f t="shared" si="63"/>
        <v>5028947.629999999</v>
      </c>
      <c r="L177" s="103">
        <f t="shared" si="63"/>
        <v>0</v>
      </c>
    </row>
    <row r="178" spans="1:12" s="19" customFormat="1" ht="16.5" customHeight="1">
      <c r="A178" s="22"/>
      <c r="B178" s="85" t="s">
        <v>379</v>
      </c>
      <c r="C178" s="89"/>
      <c r="D178" s="90"/>
      <c r="E178" s="90"/>
      <c r="F178" s="90"/>
      <c r="G178" s="45">
        <v>13726265.470000001</v>
      </c>
      <c r="H178" s="45">
        <v>2463133.23</v>
      </c>
      <c r="J178" s="19">
        <v>11263132.24</v>
      </c>
      <c r="K178" s="103">
        <f t="shared" si="63"/>
        <v>2463133.2300000004</v>
      </c>
      <c r="L178" s="103">
        <f t="shared" si="63"/>
        <v>0</v>
      </c>
    </row>
    <row r="179" spans="1:12" s="19" customFormat="1" ht="16.5" customHeight="1">
      <c r="A179" s="22"/>
      <c r="B179" s="85" t="s">
        <v>380</v>
      </c>
      <c r="C179" s="89"/>
      <c r="D179" s="90"/>
      <c r="E179" s="90"/>
      <c r="F179" s="90"/>
      <c r="G179" s="45">
        <v>13933184.529999999</v>
      </c>
      <c r="H179" s="45">
        <v>2565814.4</v>
      </c>
      <c r="J179" s="19">
        <v>11367370.130000001</v>
      </c>
      <c r="K179" s="103">
        <f t="shared" si="63"/>
        <v>2565814.3999999985</v>
      </c>
      <c r="L179" s="103">
        <f t="shared" si="63"/>
        <v>0</v>
      </c>
    </row>
    <row r="180" spans="1:12" s="19" customFormat="1" ht="16.5" customHeight="1">
      <c r="A180" s="22"/>
      <c r="B180" s="42" t="s">
        <v>381</v>
      </c>
      <c r="C180" s="89"/>
      <c r="D180" s="90">
        <v>2694000</v>
      </c>
      <c r="E180" s="90">
        <v>2688000</v>
      </c>
      <c r="F180" s="90">
        <v>2011000</v>
      </c>
      <c r="G180" s="23">
        <v>1335056.56</v>
      </c>
      <c r="H180" s="23">
        <v>227849</v>
      </c>
      <c r="J180" s="19">
        <v>1107207.56</v>
      </c>
      <c r="K180" s="103">
        <f t="shared" si="63"/>
        <v>227849</v>
      </c>
      <c r="L180" s="103">
        <f t="shared" si="63"/>
        <v>0</v>
      </c>
    </row>
    <row r="181" spans="1:12" s="19" customFormat="1" ht="30">
      <c r="A181" s="22"/>
      <c r="B181" s="42" t="s">
        <v>482</v>
      </c>
      <c r="C181" s="89"/>
      <c r="D181" s="90">
        <v>2476400</v>
      </c>
      <c r="E181" s="90">
        <v>2347400</v>
      </c>
      <c r="F181" s="90">
        <v>2347400</v>
      </c>
      <c r="G181" s="23">
        <v>2018940</v>
      </c>
      <c r="H181" s="23">
        <v>20265</v>
      </c>
      <c r="J181" s="19">
        <v>1998675</v>
      </c>
      <c r="K181" s="103">
        <f t="shared" si="63"/>
        <v>20265</v>
      </c>
      <c r="L181" s="103">
        <f t="shared" si="63"/>
        <v>0</v>
      </c>
    </row>
    <row r="182" spans="1:12" s="19" customFormat="1" ht="45">
      <c r="A182" s="22"/>
      <c r="B182" s="42" t="s">
        <v>493</v>
      </c>
      <c r="C182" s="89"/>
      <c r="D182" s="90">
        <v>325000</v>
      </c>
      <c r="E182" s="90">
        <v>400000</v>
      </c>
      <c r="F182" s="90">
        <v>400000</v>
      </c>
      <c r="G182" s="23">
        <v>340295</v>
      </c>
      <c r="H182" s="23">
        <v>20160</v>
      </c>
      <c r="J182" s="19">
        <v>320135</v>
      </c>
      <c r="K182" s="103">
        <f t="shared" si="63"/>
        <v>20160</v>
      </c>
      <c r="L182" s="103">
        <f t="shared" si="63"/>
        <v>0</v>
      </c>
    </row>
    <row r="183" spans="1:12" s="19" customFormat="1" ht="45">
      <c r="A183" s="22"/>
      <c r="B183" s="42" t="s">
        <v>505</v>
      </c>
      <c r="C183" s="89"/>
      <c r="D183" s="90">
        <v>766500</v>
      </c>
      <c r="E183" s="90">
        <v>766500</v>
      </c>
      <c r="F183" s="90">
        <v>766500</v>
      </c>
      <c r="G183" s="23">
        <v>481200</v>
      </c>
      <c r="H183" s="23">
        <v>150400</v>
      </c>
      <c r="J183" s="19">
        <v>330800</v>
      </c>
      <c r="K183" s="103">
        <f t="shared" si="63"/>
        <v>150400</v>
      </c>
      <c r="L183" s="103">
        <f t="shared" si="63"/>
        <v>0</v>
      </c>
    </row>
    <row r="184" spans="1:12" s="19" customFormat="1" ht="60">
      <c r="A184" s="22"/>
      <c r="B184" s="42" t="s">
        <v>511</v>
      </c>
      <c r="C184" s="89"/>
      <c r="D184" s="90">
        <v>60</v>
      </c>
      <c r="E184" s="90">
        <v>60</v>
      </c>
      <c r="F184" s="90">
        <v>60</v>
      </c>
      <c r="G184" s="23"/>
      <c r="H184" s="23"/>
      <c r="K184" s="103">
        <f t="shared" si="63"/>
        <v>0</v>
      </c>
      <c r="L184" s="103">
        <f t="shared" si="63"/>
        <v>0</v>
      </c>
    </row>
    <row r="185" spans="1:12" s="19" customFormat="1" ht="16.5" customHeight="1">
      <c r="A185" s="22"/>
      <c r="B185" s="24" t="s">
        <v>328</v>
      </c>
      <c r="C185" s="89"/>
      <c r="D185" s="90"/>
      <c r="E185" s="90"/>
      <c r="F185" s="90"/>
      <c r="G185" s="23">
        <v>-1172.27</v>
      </c>
      <c r="H185" s="23"/>
      <c r="J185" s="19">
        <v>-1172.27</v>
      </c>
      <c r="K185" s="103">
        <f t="shared" si="63"/>
        <v>0</v>
      </c>
      <c r="L185" s="103">
        <f t="shared" si="63"/>
        <v>0</v>
      </c>
    </row>
    <row r="186" spans="1:12" s="19" customFormat="1" ht="16.5" customHeight="1">
      <c r="A186" s="22" t="s">
        <v>393</v>
      </c>
      <c r="B186" s="43" t="s">
        <v>494</v>
      </c>
      <c r="C186" s="89">
        <f t="shared" ref="C186:H186" si="71">C187+C188+C189+C190</f>
        <v>0</v>
      </c>
      <c r="D186" s="89">
        <f t="shared" si="71"/>
        <v>28421000</v>
      </c>
      <c r="E186" s="89">
        <f t="shared" si="71"/>
        <v>29496000</v>
      </c>
      <c r="F186" s="89">
        <f t="shared" si="71"/>
        <v>14938420</v>
      </c>
      <c r="G186" s="89">
        <f t="shared" si="71"/>
        <v>14938419.15</v>
      </c>
      <c r="H186" s="89">
        <f t="shared" si="71"/>
        <v>2760949.36</v>
      </c>
      <c r="K186" s="103">
        <f t="shared" si="63"/>
        <v>14938419.15</v>
      </c>
      <c r="L186" s="103">
        <f t="shared" si="63"/>
        <v>-12177469.790000001</v>
      </c>
    </row>
    <row r="187" spans="1:12" s="19" customFormat="1" ht="16.5" customHeight="1">
      <c r="A187" s="22"/>
      <c r="B187" s="101" t="s">
        <v>336</v>
      </c>
      <c r="C187" s="89"/>
      <c r="D187" s="90">
        <v>28421000</v>
      </c>
      <c r="E187" s="90">
        <v>29496000</v>
      </c>
      <c r="F187" s="90">
        <v>14938420</v>
      </c>
      <c r="G187" s="89">
        <v>14938419.15</v>
      </c>
      <c r="H187" s="89">
        <v>2760949.36</v>
      </c>
      <c r="J187" s="19">
        <v>12177469.789999999</v>
      </c>
      <c r="K187" s="103">
        <f t="shared" si="63"/>
        <v>2760949.3600000013</v>
      </c>
      <c r="L187" s="103">
        <f t="shared" si="63"/>
        <v>0</v>
      </c>
    </row>
    <row r="188" spans="1:12" s="19" customFormat="1" ht="30">
      <c r="A188" s="22"/>
      <c r="B188" s="101" t="s">
        <v>495</v>
      </c>
      <c r="C188" s="89"/>
      <c r="D188" s="90"/>
      <c r="E188" s="90"/>
      <c r="F188" s="90"/>
      <c r="G188" s="89"/>
      <c r="H188" s="89"/>
      <c r="K188" s="103">
        <f t="shared" si="63"/>
        <v>0</v>
      </c>
      <c r="L188" s="103">
        <f t="shared" si="63"/>
        <v>0</v>
      </c>
    </row>
    <row r="189" spans="1:12" s="19" customFormat="1" ht="75">
      <c r="A189" s="22"/>
      <c r="B189" s="101" t="s">
        <v>503</v>
      </c>
      <c r="C189" s="89"/>
      <c r="D189" s="90"/>
      <c r="E189" s="90"/>
      <c r="F189" s="90"/>
      <c r="G189" s="89"/>
      <c r="H189" s="89"/>
      <c r="K189" s="103">
        <f t="shared" si="63"/>
        <v>0</v>
      </c>
      <c r="L189" s="103">
        <f t="shared" si="63"/>
        <v>0</v>
      </c>
    </row>
    <row r="190" spans="1:12" s="19" customFormat="1" ht="60">
      <c r="A190" s="22"/>
      <c r="B190" s="101" t="s">
        <v>511</v>
      </c>
      <c r="C190" s="89"/>
      <c r="D190" s="90"/>
      <c r="E190" s="90"/>
      <c r="F190" s="90"/>
      <c r="G190" s="89"/>
      <c r="H190" s="89"/>
      <c r="K190" s="103">
        <f t="shared" si="63"/>
        <v>0</v>
      </c>
      <c r="L190" s="103">
        <f t="shared" si="63"/>
        <v>0</v>
      </c>
    </row>
    <row r="191" spans="1:12" s="19" customFormat="1" ht="16.5" customHeight="1">
      <c r="A191" s="22"/>
      <c r="B191" s="24" t="s">
        <v>328</v>
      </c>
      <c r="C191" s="89"/>
      <c r="D191" s="90"/>
      <c r="E191" s="90"/>
      <c r="F191" s="90"/>
      <c r="G191" s="23">
        <v>-1531.91</v>
      </c>
      <c r="H191" s="23"/>
      <c r="J191" s="19">
        <v>-1531.91</v>
      </c>
      <c r="K191" s="103">
        <f t="shared" si="63"/>
        <v>0</v>
      </c>
      <c r="L191" s="103">
        <f t="shared" si="63"/>
        <v>0</v>
      </c>
    </row>
    <row r="192" spans="1:12" s="19" customFormat="1" ht="16.5" customHeight="1">
      <c r="A192" s="17" t="s">
        <v>395</v>
      </c>
      <c r="B192" s="44" t="s">
        <v>384</v>
      </c>
      <c r="C192" s="89">
        <f t="shared" ref="C192:H192" si="72">+C193+C194+C195</f>
        <v>0</v>
      </c>
      <c r="D192" s="89">
        <f t="shared" si="72"/>
        <v>1183000</v>
      </c>
      <c r="E192" s="89">
        <f t="shared" si="72"/>
        <v>1235000</v>
      </c>
      <c r="F192" s="89">
        <f t="shared" si="72"/>
        <v>499720</v>
      </c>
      <c r="G192" s="89">
        <f t="shared" si="72"/>
        <v>499712.4</v>
      </c>
      <c r="H192" s="89">
        <f t="shared" si="72"/>
        <v>124937</v>
      </c>
      <c r="K192" s="103">
        <f t="shared" si="63"/>
        <v>499712.4</v>
      </c>
      <c r="L192" s="103">
        <f t="shared" si="63"/>
        <v>-374775.4</v>
      </c>
    </row>
    <row r="193" spans="1:12" s="19" customFormat="1" ht="16.5" customHeight="1">
      <c r="A193" s="22"/>
      <c r="B193" s="42" t="s">
        <v>378</v>
      </c>
      <c r="C193" s="89"/>
      <c r="D193" s="90">
        <v>1183000</v>
      </c>
      <c r="E193" s="90">
        <v>1235000</v>
      </c>
      <c r="F193" s="90">
        <v>499720</v>
      </c>
      <c r="G193" s="45">
        <v>499712.4</v>
      </c>
      <c r="H193" s="45">
        <v>124937</v>
      </c>
      <c r="J193" s="19">
        <v>374775.4</v>
      </c>
      <c r="K193" s="103">
        <f t="shared" si="63"/>
        <v>124937</v>
      </c>
      <c r="L193" s="103">
        <f t="shared" si="63"/>
        <v>0</v>
      </c>
    </row>
    <row r="194" spans="1:12" s="19" customFormat="1" ht="16.5" customHeight="1">
      <c r="A194" s="22"/>
      <c r="B194" s="42" t="s">
        <v>386</v>
      </c>
      <c r="C194" s="89"/>
      <c r="D194" s="90"/>
      <c r="E194" s="90"/>
      <c r="F194" s="90"/>
      <c r="G194" s="45"/>
      <c r="H194" s="45"/>
      <c r="K194" s="103">
        <f t="shared" si="63"/>
        <v>0</v>
      </c>
      <c r="L194" s="103">
        <f t="shared" si="63"/>
        <v>0</v>
      </c>
    </row>
    <row r="195" spans="1:12" s="19" customFormat="1" ht="60">
      <c r="A195" s="22"/>
      <c r="B195" s="42" t="s">
        <v>511</v>
      </c>
      <c r="C195" s="89"/>
      <c r="D195" s="90"/>
      <c r="E195" s="90"/>
      <c r="F195" s="90"/>
      <c r="G195" s="45"/>
      <c r="H195" s="45"/>
      <c r="K195" s="103">
        <f t="shared" si="63"/>
        <v>0</v>
      </c>
      <c r="L195" s="103">
        <f t="shared" si="63"/>
        <v>0</v>
      </c>
    </row>
    <row r="196" spans="1:12" ht="16.5" customHeight="1">
      <c r="A196" s="22"/>
      <c r="B196" s="24" t="s">
        <v>328</v>
      </c>
      <c r="C196" s="89"/>
      <c r="D196" s="90"/>
      <c r="E196" s="90"/>
      <c r="F196" s="90"/>
      <c r="G196" s="45"/>
      <c r="H196" s="45"/>
      <c r="K196" s="103">
        <f t="shared" si="63"/>
        <v>0</v>
      </c>
      <c r="L196" s="103">
        <f t="shared" si="63"/>
        <v>0</v>
      </c>
    </row>
    <row r="197" spans="1:12" ht="16.5" customHeight="1">
      <c r="A197" s="17" t="s">
        <v>397</v>
      </c>
      <c r="B197" s="44" t="s">
        <v>388</v>
      </c>
      <c r="C197" s="87">
        <f t="shared" ref="C197:H197" si="73">+C198+C199+C203+C206+C207+C200+C208</f>
        <v>0</v>
      </c>
      <c r="D197" s="87">
        <f t="shared" si="73"/>
        <v>14005060</v>
      </c>
      <c r="E197" s="87">
        <f t="shared" si="73"/>
        <v>14513280</v>
      </c>
      <c r="F197" s="87">
        <f t="shared" si="73"/>
        <v>8673920</v>
      </c>
      <c r="G197" s="87">
        <f t="shared" si="73"/>
        <v>8673913.9299999997</v>
      </c>
      <c r="H197" s="87">
        <f t="shared" si="73"/>
        <v>1499853.93</v>
      </c>
      <c r="K197" s="103">
        <f t="shared" si="63"/>
        <v>8673913.9299999997</v>
      </c>
      <c r="L197" s="103">
        <f t="shared" si="63"/>
        <v>-7174060</v>
      </c>
    </row>
    <row r="198" spans="1:12">
      <c r="A198" s="22"/>
      <c r="B198" s="23" t="s">
        <v>389</v>
      </c>
      <c r="C198" s="89"/>
      <c r="D198" s="90">
        <v>13970440</v>
      </c>
      <c r="E198" s="90">
        <v>14485800</v>
      </c>
      <c r="F198" s="90">
        <v>8647290</v>
      </c>
      <c r="G198" s="45">
        <v>8647287.9299999997</v>
      </c>
      <c r="H198" s="45">
        <v>1489867.93</v>
      </c>
      <c r="J198" s="5">
        <v>7157420</v>
      </c>
      <c r="K198" s="103">
        <f t="shared" si="63"/>
        <v>1489867.9299999997</v>
      </c>
      <c r="L198" s="103">
        <f t="shared" si="63"/>
        <v>0</v>
      </c>
    </row>
    <row r="199" spans="1:12" ht="30">
      <c r="A199" s="22"/>
      <c r="B199" s="23" t="s">
        <v>390</v>
      </c>
      <c r="C199" s="89"/>
      <c r="D199" s="90"/>
      <c r="E199" s="90"/>
      <c r="F199" s="90"/>
      <c r="G199" s="45"/>
      <c r="H199" s="45"/>
      <c r="K199" s="103">
        <f t="shared" si="63"/>
        <v>0</v>
      </c>
      <c r="L199" s="103">
        <f t="shared" si="63"/>
        <v>0</v>
      </c>
    </row>
    <row r="200" spans="1:12">
      <c r="A200" s="22"/>
      <c r="B200" s="23" t="s">
        <v>515</v>
      </c>
      <c r="C200" s="89">
        <f t="shared" ref="C200:H200" si="74">C201+C202</f>
        <v>0</v>
      </c>
      <c r="D200" s="89">
        <f t="shared" si="74"/>
        <v>0</v>
      </c>
      <c r="E200" s="89">
        <f t="shared" si="74"/>
        <v>0</v>
      </c>
      <c r="F200" s="89">
        <f t="shared" si="74"/>
        <v>0</v>
      </c>
      <c r="G200" s="89">
        <f t="shared" si="74"/>
        <v>0</v>
      </c>
      <c r="H200" s="89">
        <f t="shared" si="74"/>
        <v>0</v>
      </c>
      <c r="K200" s="103">
        <f t="shared" si="63"/>
        <v>0</v>
      </c>
      <c r="L200" s="103">
        <f t="shared" si="63"/>
        <v>0</v>
      </c>
    </row>
    <row r="201" spans="1:12">
      <c r="A201" s="22"/>
      <c r="B201" s="23" t="s">
        <v>336</v>
      </c>
      <c r="C201" s="89"/>
      <c r="D201" s="90"/>
      <c r="E201" s="90"/>
      <c r="F201" s="90"/>
      <c r="G201" s="45"/>
      <c r="H201" s="45"/>
      <c r="K201" s="103">
        <f t="shared" si="63"/>
        <v>0</v>
      </c>
      <c r="L201" s="103">
        <f t="shared" si="63"/>
        <v>0</v>
      </c>
    </row>
    <row r="202" spans="1:12" ht="60">
      <c r="A202" s="22"/>
      <c r="B202" s="23" t="s">
        <v>511</v>
      </c>
      <c r="C202" s="89"/>
      <c r="D202" s="90"/>
      <c r="E202" s="90"/>
      <c r="F202" s="90"/>
      <c r="G202" s="45"/>
      <c r="H202" s="45"/>
      <c r="K202" s="103">
        <f t="shared" si="63"/>
        <v>0</v>
      </c>
      <c r="L202" s="103">
        <f t="shared" si="63"/>
        <v>0</v>
      </c>
    </row>
    <row r="203" spans="1:12" ht="30">
      <c r="A203" s="22"/>
      <c r="B203" s="23" t="s">
        <v>391</v>
      </c>
      <c r="C203" s="89">
        <f t="shared" ref="C203:H203" si="75">C204+C205</f>
        <v>0</v>
      </c>
      <c r="D203" s="89">
        <f t="shared" si="75"/>
        <v>34620</v>
      </c>
      <c r="E203" s="89">
        <f t="shared" si="75"/>
        <v>27480</v>
      </c>
      <c r="F203" s="89">
        <f t="shared" si="75"/>
        <v>26630</v>
      </c>
      <c r="G203" s="89">
        <f t="shared" si="75"/>
        <v>26626</v>
      </c>
      <c r="H203" s="89">
        <f t="shared" si="75"/>
        <v>9986</v>
      </c>
      <c r="K203" s="103">
        <f t="shared" si="63"/>
        <v>26626</v>
      </c>
      <c r="L203" s="103">
        <f t="shared" si="63"/>
        <v>-16640</v>
      </c>
    </row>
    <row r="204" spans="1:12">
      <c r="A204" s="22"/>
      <c r="B204" s="23" t="s">
        <v>336</v>
      </c>
      <c r="C204" s="89"/>
      <c r="D204" s="90">
        <v>34620</v>
      </c>
      <c r="E204" s="90">
        <v>27480</v>
      </c>
      <c r="F204" s="90">
        <v>26630</v>
      </c>
      <c r="G204" s="45">
        <v>26626</v>
      </c>
      <c r="H204" s="45">
        <v>9986</v>
      </c>
      <c r="J204" s="5">
        <v>16640</v>
      </c>
      <c r="K204" s="103">
        <f t="shared" si="63"/>
        <v>9986</v>
      </c>
      <c r="L204" s="103">
        <f t="shared" si="63"/>
        <v>0</v>
      </c>
    </row>
    <row r="205" spans="1:12" ht="60">
      <c r="A205" s="22"/>
      <c r="B205" s="23" t="s">
        <v>511</v>
      </c>
      <c r="C205" s="89"/>
      <c r="D205" s="90"/>
      <c r="E205" s="90"/>
      <c r="F205" s="90"/>
      <c r="G205" s="45"/>
      <c r="H205" s="45"/>
      <c r="K205" s="103">
        <f t="shared" si="63"/>
        <v>0</v>
      </c>
      <c r="L205" s="103">
        <f t="shared" si="63"/>
        <v>0</v>
      </c>
    </row>
    <row r="206" spans="1:12" s="19" customFormat="1" ht="30">
      <c r="A206" s="22"/>
      <c r="B206" s="23" t="s">
        <v>392</v>
      </c>
      <c r="C206" s="89"/>
      <c r="D206" s="90"/>
      <c r="E206" s="90"/>
      <c r="F206" s="90"/>
      <c r="G206" s="45"/>
      <c r="H206" s="45"/>
      <c r="K206" s="103">
        <f t="shared" si="63"/>
        <v>0</v>
      </c>
      <c r="L206" s="103">
        <f t="shared" si="63"/>
        <v>0</v>
      </c>
    </row>
    <row r="207" spans="1:12" s="19" customFormat="1" ht="30">
      <c r="A207" s="22"/>
      <c r="B207" s="23" t="s">
        <v>495</v>
      </c>
      <c r="C207" s="89"/>
      <c r="D207" s="90"/>
      <c r="E207" s="90"/>
      <c r="F207" s="90"/>
      <c r="G207" s="45"/>
      <c r="H207" s="45"/>
      <c r="K207" s="103">
        <f t="shared" si="63"/>
        <v>0</v>
      </c>
      <c r="L207" s="103">
        <f t="shared" si="63"/>
        <v>0</v>
      </c>
    </row>
    <row r="208" spans="1:12" s="19" customFormat="1" ht="60">
      <c r="A208" s="22"/>
      <c r="B208" s="23" t="s">
        <v>511</v>
      </c>
      <c r="C208" s="89"/>
      <c r="D208" s="90"/>
      <c r="E208" s="90"/>
      <c r="F208" s="90"/>
      <c r="G208" s="45"/>
      <c r="H208" s="45"/>
      <c r="K208" s="103">
        <f t="shared" si="63"/>
        <v>0</v>
      </c>
      <c r="L208" s="103">
        <f t="shared" si="63"/>
        <v>0</v>
      </c>
    </row>
    <row r="209" spans="1:12">
      <c r="A209" s="22"/>
      <c r="B209" s="24" t="s">
        <v>328</v>
      </c>
      <c r="C209" s="89"/>
      <c r="D209" s="90"/>
      <c r="E209" s="90"/>
      <c r="F209" s="90"/>
      <c r="G209" s="45">
        <v>-29940.05</v>
      </c>
      <c r="H209" s="45"/>
      <c r="J209" s="5">
        <v>-29940.05</v>
      </c>
      <c r="K209" s="103">
        <f t="shared" si="63"/>
        <v>0</v>
      </c>
      <c r="L209" s="103">
        <f t="shared" si="63"/>
        <v>0</v>
      </c>
    </row>
    <row r="210" spans="1:12" ht="16.5" customHeight="1">
      <c r="A210" s="17" t="s">
        <v>402</v>
      </c>
      <c r="B210" s="44" t="s">
        <v>394</v>
      </c>
      <c r="C210" s="89">
        <f t="shared" ref="C210:H210" si="76">+C211+C212+C213+C214</f>
        <v>0</v>
      </c>
      <c r="D210" s="89">
        <f t="shared" si="76"/>
        <v>2020000</v>
      </c>
      <c r="E210" s="89">
        <f t="shared" si="76"/>
        <v>1985000</v>
      </c>
      <c r="F210" s="89">
        <f t="shared" si="76"/>
        <v>939680</v>
      </c>
      <c r="G210" s="89">
        <f t="shared" si="76"/>
        <v>939670.5</v>
      </c>
      <c r="H210" s="89">
        <f t="shared" si="76"/>
        <v>184320.5</v>
      </c>
      <c r="K210" s="103">
        <f t="shared" si="63"/>
        <v>939670.5</v>
      </c>
      <c r="L210" s="103">
        <f t="shared" si="63"/>
        <v>-755350</v>
      </c>
    </row>
    <row r="211" spans="1:12" ht="16.5" customHeight="1">
      <c r="A211" s="17"/>
      <c r="B211" s="42" t="s">
        <v>378</v>
      </c>
      <c r="C211" s="89"/>
      <c r="D211" s="90">
        <v>2020000</v>
      </c>
      <c r="E211" s="90">
        <v>1985000</v>
      </c>
      <c r="F211" s="90">
        <v>939680</v>
      </c>
      <c r="G211" s="45">
        <v>939670.5</v>
      </c>
      <c r="H211" s="45">
        <v>184320.5</v>
      </c>
      <c r="J211" s="5">
        <v>755350</v>
      </c>
      <c r="K211" s="103">
        <f t="shared" si="63"/>
        <v>184320.5</v>
      </c>
      <c r="L211" s="103">
        <f t="shared" si="63"/>
        <v>0</v>
      </c>
    </row>
    <row r="212" spans="1:12" ht="16.5" customHeight="1">
      <c r="A212" s="22"/>
      <c r="B212" s="42" t="s">
        <v>386</v>
      </c>
      <c r="C212" s="89"/>
      <c r="D212" s="90"/>
      <c r="E212" s="90"/>
      <c r="F212" s="90"/>
      <c r="G212" s="45"/>
      <c r="H212" s="45"/>
      <c r="K212" s="103">
        <f t="shared" si="63"/>
        <v>0</v>
      </c>
      <c r="L212" s="103">
        <f t="shared" si="63"/>
        <v>0</v>
      </c>
    </row>
    <row r="213" spans="1:12" ht="30">
      <c r="A213" s="22"/>
      <c r="B213" s="42" t="s">
        <v>495</v>
      </c>
      <c r="C213" s="89"/>
      <c r="D213" s="90"/>
      <c r="E213" s="90"/>
      <c r="F213" s="90"/>
      <c r="G213" s="45"/>
      <c r="H213" s="45"/>
      <c r="K213" s="103">
        <f t="shared" si="63"/>
        <v>0</v>
      </c>
      <c r="L213" s="103">
        <f t="shared" si="63"/>
        <v>0</v>
      </c>
    </row>
    <row r="214" spans="1:12" ht="60">
      <c r="A214" s="22"/>
      <c r="B214" s="42" t="s">
        <v>511</v>
      </c>
      <c r="C214" s="89"/>
      <c r="D214" s="90"/>
      <c r="E214" s="90"/>
      <c r="F214" s="90"/>
      <c r="G214" s="45"/>
      <c r="H214" s="45"/>
      <c r="K214" s="103">
        <f t="shared" si="63"/>
        <v>0</v>
      </c>
      <c r="L214" s="103">
        <f t="shared" si="63"/>
        <v>0</v>
      </c>
    </row>
    <row r="215" spans="1:12" ht="16.5" customHeight="1">
      <c r="A215" s="22"/>
      <c r="B215" s="24" t="s">
        <v>328</v>
      </c>
      <c r="C215" s="89"/>
      <c r="D215" s="90"/>
      <c r="E215" s="90"/>
      <c r="F215" s="90"/>
      <c r="G215" s="45"/>
      <c r="H215" s="45"/>
      <c r="K215" s="103">
        <f t="shared" si="63"/>
        <v>0</v>
      </c>
      <c r="L215" s="103">
        <f t="shared" si="63"/>
        <v>0</v>
      </c>
    </row>
    <row r="216" spans="1:12" ht="16.5" customHeight="1">
      <c r="A216" s="17" t="s">
        <v>405</v>
      </c>
      <c r="B216" s="24" t="s">
        <v>396</v>
      </c>
      <c r="C216" s="89">
        <f t="shared" ref="C216:H216" si="77">C217+C218</f>
        <v>0</v>
      </c>
      <c r="D216" s="89">
        <f t="shared" si="77"/>
        <v>114000</v>
      </c>
      <c r="E216" s="89">
        <f t="shared" si="77"/>
        <v>117000</v>
      </c>
      <c r="F216" s="89">
        <f t="shared" si="77"/>
        <v>30740</v>
      </c>
      <c r="G216" s="89">
        <f t="shared" si="77"/>
        <v>30732.23</v>
      </c>
      <c r="H216" s="89">
        <f t="shared" si="77"/>
        <v>6678.5</v>
      </c>
      <c r="K216" s="103">
        <f t="shared" si="63"/>
        <v>30732.23</v>
      </c>
      <c r="L216" s="103">
        <f t="shared" si="63"/>
        <v>-24053.73</v>
      </c>
    </row>
    <row r="217" spans="1:12" ht="16.5" customHeight="1">
      <c r="A217" s="17"/>
      <c r="B217" s="24" t="s">
        <v>336</v>
      </c>
      <c r="C217" s="89"/>
      <c r="D217" s="90">
        <v>114000</v>
      </c>
      <c r="E217" s="90">
        <v>117000</v>
      </c>
      <c r="F217" s="90">
        <v>30740</v>
      </c>
      <c r="G217" s="96">
        <v>30732.23</v>
      </c>
      <c r="H217" s="96">
        <v>6678.5</v>
      </c>
      <c r="J217" s="5">
        <v>24053.73</v>
      </c>
      <c r="K217" s="103">
        <f t="shared" ref="K217:L243" si="78">G217-J217</f>
        <v>6678.5</v>
      </c>
      <c r="L217" s="103">
        <f t="shared" si="78"/>
        <v>0</v>
      </c>
    </row>
    <row r="218" spans="1:12" ht="16.5" customHeight="1">
      <c r="A218" s="17"/>
      <c r="B218" s="24" t="s">
        <v>511</v>
      </c>
      <c r="C218" s="89"/>
      <c r="D218" s="90"/>
      <c r="E218" s="90"/>
      <c r="F218" s="90"/>
      <c r="G218" s="96"/>
      <c r="H218" s="96"/>
      <c r="K218" s="103">
        <f t="shared" si="78"/>
        <v>0</v>
      </c>
      <c r="L218" s="103">
        <f t="shared" si="78"/>
        <v>0</v>
      </c>
    </row>
    <row r="219" spans="1:12" ht="16.5" customHeight="1">
      <c r="A219" s="17"/>
      <c r="B219" s="24" t="s">
        <v>328</v>
      </c>
      <c r="C219" s="89"/>
      <c r="D219" s="90"/>
      <c r="E219" s="90"/>
      <c r="F219" s="90"/>
      <c r="G219" s="96"/>
      <c r="H219" s="96"/>
      <c r="K219" s="103">
        <f t="shared" si="78"/>
        <v>0</v>
      </c>
      <c r="L219" s="103">
        <f t="shared" si="78"/>
        <v>0</v>
      </c>
    </row>
    <row r="220" spans="1:12" ht="16.5" customHeight="1">
      <c r="A220" s="17" t="s">
        <v>407</v>
      </c>
      <c r="B220" s="20" t="s">
        <v>398</v>
      </c>
      <c r="C220" s="88">
        <f t="shared" ref="C220:H220" si="79">+C221+C234</f>
        <v>0</v>
      </c>
      <c r="D220" s="88">
        <f t="shared" si="79"/>
        <v>244563500</v>
      </c>
      <c r="E220" s="88">
        <f t="shared" si="79"/>
        <v>250064250</v>
      </c>
      <c r="F220" s="88">
        <f t="shared" si="79"/>
        <v>148205590</v>
      </c>
      <c r="G220" s="88">
        <f t="shared" si="79"/>
        <v>148202107.66999999</v>
      </c>
      <c r="H220" s="88">
        <f t="shared" si="79"/>
        <v>21587543.23</v>
      </c>
      <c r="K220" s="103">
        <f t="shared" si="78"/>
        <v>148202107.66999999</v>
      </c>
      <c r="L220" s="103">
        <f t="shared" si="78"/>
        <v>-126614564.43999998</v>
      </c>
    </row>
    <row r="221" spans="1:12" ht="16.5" customHeight="1">
      <c r="A221" s="22" t="s">
        <v>409</v>
      </c>
      <c r="B221" s="20" t="s">
        <v>399</v>
      </c>
      <c r="C221" s="89">
        <f t="shared" ref="C221:H221" si="80">C222+C228+C225+C229+C223+C224+C232</f>
        <v>0</v>
      </c>
      <c r="D221" s="89">
        <f t="shared" si="80"/>
        <v>238163500</v>
      </c>
      <c r="E221" s="89">
        <f t="shared" si="80"/>
        <v>243180250</v>
      </c>
      <c r="F221" s="89">
        <f t="shared" si="80"/>
        <v>144881990</v>
      </c>
      <c r="G221" s="89">
        <f t="shared" si="80"/>
        <v>144878507.66999999</v>
      </c>
      <c r="H221" s="89">
        <f t="shared" si="80"/>
        <v>21037543.23</v>
      </c>
      <c r="K221" s="103">
        <f t="shared" si="78"/>
        <v>144878507.66999999</v>
      </c>
      <c r="L221" s="103">
        <f t="shared" si="78"/>
        <v>-123840964.43999998</v>
      </c>
    </row>
    <row r="222" spans="1:12">
      <c r="A222" s="22"/>
      <c r="B222" s="23" t="s">
        <v>336</v>
      </c>
      <c r="C222" s="89"/>
      <c r="D222" s="90">
        <v>237245320</v>
      </c>
      <c r="E222" s="90">
        <v>242262070</v>
      </c>
      <c r="F222" s="90">
        <v>143963810</v>
      </c>
      <c r="G222" s="45">
        <v>143963810</v>
      </c>
      <c r="H222" s="45">
        <v>20912795.559999999</v>
      </c>
      <c r="J222" s="5">
        <v>123051014.44</v>
      </c>
      <c r="K222" s="103">
        <f t="shared" si="78"/>
        <v>20912795.560000002</v>
      </c>
      <c r="L222" s="103">
        <f t="shared" si="78"/>
        <v>0</v>
      </c>
    </row>
    <row r="223" spans="1:12" ht="30">
      <c r="A223" s="22"/>
      <c r="B223" s="23" t="s">
        <v>495</v>
      </c>
      <c r="C223" s="89"/>
      <c r="D223" s="90">
        <v>893000</v>
      </c>
      <c r="E223" s="90">
        <v>893000</v>
      </c>
      <c r="F223" s="90">
        <v>893000</v>
      </c>
      <c r="G223" s="45">
        <v>892600</v>
      </c>
      <c r="H223" s="45">
        <v>102650</v>
      </c>
      <c r="J223" s="5">
        <v>789950</v>
      </c>
      <c r="K223" s="103">
        <f t="shared" si="78"/>
        <v>102650</v>
      </c>
      <c r="L223" s="103">
        <f t="shared" si="78"/>
        <v>0</v>
      </c>
    </row>
    <row r="224" spans="1:12" ht="60">
      <c r="A224" s="22"/>
      <c r="B224" s="23" t="s">
        <v>511</v>
      </c>
      <c r="C224" s="89"/>
      <c r="D224" s="90">
        <v>25180</v>
      </c>
      <c r="E224" s="90">
        <v>25180</v>
      </c>
      <c r="F224" s="90">
        <v>25180</v>
      </c>
      <c r="G224" s="45">
        <v>22097.67</v>
      </c>
      <c r="H224" s="45">
        <v>22097.67</v>
      </c>
      <c r="K224" s="103">
        <f t="shared" si="78"/>
        <v>22097.67</v>
      </c>
      <c r="L224" s="103">
        <f t="shared" si="78"/>
        <v>0</v>
      </c>
    </row>
    <row r="225" spans="1:12" ht="45">
      <c r="A225" s="22"/>
      <c r="B225" s="23" t="s">
        <v>400</v>
      </c>
      <c r="C225" s="89">
        <f t="shared" ref="C225:H225" si="81">C226+C227</f>
        <v>0</v>
      </c>
      <c r="D225" s="89">
        <f t="shared" si="81"/>
        <v>0</v>
      </c>
      <c r="E225" s="89">
        <f t="shared" si="81"/>
        <v>0</v>
      </c>
      <c r="F225" s="89">
        <f t="shared" si="81"/>
        <v>0</v>
      </c>
      <c r="G225" s="89">
        <f t="shared" si="81"/>
        <v>0</v>
      </c>
      <c r="H225" s="89">
        <f t="shared" si="81"/>
        <v>0</v>
      </c>
      <c r="K225" s="103">
        <f t="shared" si="78"/>
        <v>0</v>
      </c>
      <c r="L225" s="103">
        <f t="shared" si="78"/>
        <v>0</v>
      </c>
    </row>
    <row r="226" spans="1:12">
      <c r="A226" s="22"/>
      <c r="B226" s="23" t="s">
        <v>513</v>
      </c>
      <c r="C226" s="89"/>
      <c r="D226" s="90"/>
      <c r="E226" s="90"/>
      <c r="F226" s="90"/>
      <c r="G226" s="45"/>
      <c r="H226" s="45"/>
      <c r="K226" s="103">
        <f t="shared" si="78"/>
        <v>0</v>
      </c>
      <c r="L226" s="103">
        <f t="shared" si="78"/>
        <v>0</v>
      </c>
    </row>
    <row r="227" spans="1:12" ht="60">
      <c r="A227" s="22"/>
      <c r="B227" s="23" t="s">
        <v>511</v>
      </c>
      <c r="C227" s="89"/>
      <c r="D227" s="90"/>
      <c r="E227" s="90"/>
      <c r="F227" s="90"/>
      <c r="G227" s="45"/>
      <c r="H227" s="45"/>
      <c r="K227" s="103">
        <f t="shared" si="78"/>
        <v>0</v>
      </c>
      <c r="L227" s="103">
        <f t="shared" si="78"/>
        <v>0</v>
      </c>
    </row>
    <row r="228" spans="1:12" ht="30">
      <c r="A228" s="22"/>
      <c r="B228" s="23" t="s">
        <v>401</v>
      </c>
      <c r="C228" s="89"/>
      <c r="D228" s="90"/>
      <c r="E228" s="90"/>
      <c r="F228" s="90"/>
      <c r="G228" s="96"/>
      <c r="H228" s="96"/>
      <c r="K228" s="103">
        <f t="shared" si="78"/>
        <v>0</v>
      </c>
      <c r="L228" s="103">
        <f t="shared" si="78"/>
        <v>0</v>
      </c>
    </row>
    <row r="229" spans="1:12">
      <c r="A229" s="22"/>
      <c r="B229" s="47" t="s">
        <v>403</v>
      </c>
      <c r="C229" s="89">
        <f t="shared" ref="C229:H229" si="82">C230+C231</f>
        <v>0</v>
      </c>
      <c r="D229" s="89">
        <f t="shared" si="82"/>
        <v>0</v>
      </c>
      <c r="E229" s="89">
        <f t="shared" si="82"/>
        <v>0</v>
      </c>
      <c r="F229" s="89">
        <f t="shared" si="82"/>
        <v>0</v>
      </c>
      <c r="G229" s="89">
        <f t="shared" si="82"/>
        <v>0</v>
      </c>
      <c r="H229" s="89">
        <f t="shared" si="82"/>
        <v>0</v>
      </c>
      <c r="K229" s="103">
        <f t="shared" si="78"/>
        <v>0</v>
      </c>
      <c r="L229" s="103">
        <f t="shared" si="78"/>
        <v>0</v>
      </c>
    </row>
    <row r="230" spans="1:12">
      <c r="A230" s="22"/>
      <c r="B230" s="47" t="s">
        <v>513</v>
      </c>
      <c r="C230" s="89"/>
      <c r="D230" s="90"/>
      <c r="E230" s="90"/>
      <c r="F230" s="90"/>
      <c r="G230" s="45"/>
      <c r="H230" s="45"/>
      <c r="K230" s="103">
        <f t="shared" si="78"/>
        <v>0</v>
      </c>
      <c r="L230" s="103">
        <f t="shared" si="78"/>
        <v>0</v>
      </c>
    </row>
    <row r="231" spans="1:12" ht="60">
      <c r="A231" s="22"/>
      <c r="B231" s="47" t="s">
        <v>511</v>
      </c>
      <c r="C231" s="89"/>
      <c r="D231" s="90"/>
      <c r="E231" s="90"/>
      <c r="F231" s="90"/>
      <c r="G231" s="45"/>
      <c r="H231" s="45"/>
      <c r="K231" s="103">
        <f t="shared" si="78"/>
        <v>0</v>
      </c>
      <c r="L231" s="103">
        <f t="shared" si="78"/>
        <v>0</v>
      </c>
    </row>
    <row r="232" spans="1:12" ht="30">
      <c r="A232" s="22"/>
      <c r="B232" s="47" t="s">
        <v>516</v>
      </c>
      <c r="C232" s="89"/>
      <c r="D232" s="90"/>
      <c r="E232" s="90"/>
      <c r="F232" s="90"/>
      <c r="G232" s="45"/>
      <c r="H232" s="45"/>
      <c r="K232" s="103">
        <f t="shared" si="78"/>
        <v>0</v>
      </c>
      <c r="L232" s="103">
        <f t="shared" si="78"/>
        <v>0</v>
      </c>
    </row>
    <row r="233" spans="1:12">
      <c r="A233" s="22"/>
      <c r="B233" s="24" t="s">
        <v>328</v>
      </c>
      <c r="C233" s="89"/>
      <c r="D233" s="90"/>
      <c r="E233" s="90"/>
      <c r="F233" s="90"/>
      <c r="G233" s="45">
        <v>-47247.1</v>
      </c>
      <c r="H233" s="45">
        <v>-6312.33</v>
      </c>
      <c r="J233" s="5">
        <v>-40934.769999999997</v>
      </c>
      <c r="K233" s="103">
        <f t="shared" si="78"/>
        <v>-6312.3300000000017</v>
      </c>
      <c r="L233" s="103">
        <f t="shared" si="78"/>
        <v>0</v>
      </c>
    </row>
    <row r="234" spans="1:12" ht="16.5" customHeight="1">
      <c r="A234" s="22" t="s">
        <v>413</v>
      </c>
      <c r="B234" s="20" t="s">
        <v>404</v>
      </c>
      <c r="C234" s="89">
        <f t="shared" ref="C234:H234" si="83">C235+C236+C237</f>
        <v>0</v>
      </c>
      <c r="D234" s="89">
        <f t="shared" si="83"/>
        <v>6400000</v>
      </c>
      <c r="E234" s="89">
        <f t="shared" si="83"/>
        <v>6884000</v>
      </c>
      <c r="F234" s="89">
        <f t="shared" si="83"/>
        <v>3323600</v>
      </c>
      <c r="G234" s="89">
        <f t="shared" si="83"/>
        <v>3323600</v>
      </c>
      <c r="H234" s="89">
        <f t="shared" si="83"/>
        <v>550000</v>
      </c>
      <c r="K234" s="103">
        <f t="shared" si="78"/>
        <v>3323600</v>
      </c>
      <c r="L234" s="103">
        <f t="shared" si="78"/>
        <v>-2773600</v>
      </c>
    </row>
    <row r="235" spans="1:12" ht="16.5" customHeight="1">
      <c r="A235" s="22"/>
      <c r="B235" s="23" t="s">
        <v>336</v>
      </c>
      <c r="C235" s="89"/>
      <c r="D235" s="90">
        <v>6400000</v>
      </c>
      <c r="E235" s="90">
        <v>6884000</v>
      </c>
      <c r="F235" s="90">
        <v>3323600</v>
      </c>
      <c r="G235" s="45">
        <v>3323600</v>
      </c>
      <c r="H235" s="45">
        <v>550000</v>
      </c>
      <c r="J235" s="5">
        <v>2773600</v>
      </c>
      <c r="K235" s="103">
        <f t="shared" si="78"/>
        <v>550000</v>
      </c>
      <c r="L235" s="103">
        <f t="shared" si="78"/>
        <v>0</v>
      </c>
    </row>
    <row r="236" spans="1:12" ht="16.5" customHeight="1">
      <c r="A236" s="22"/>
      <c r="B236" s="48" t="s">
        <v>406</v>
      </c>
      <c r="C236" s="89"/>
      <c r="D236" s="90"/>
      <c r="E236" s="90"/>
      <c r="F236" s="90"/>
      <c r="G236" s="45"/>
      <c r="H236" s="45"/>
      <c r="K236" s="103">
        <f t="shared" si="78"/>
        <v>0</v>
      </c>
      <c r="L236" s="103">
        <f t="shared" si="78"/>
        <v>0</v>
      </c>
    </row>
    <row r="237" spans="1:12" ht="60">
      <c r="A237" s="22"/>
      <c r="B237" s="48" t="s">
        <v>511</v>
      </c>
      <c r="C237" s="89"/>
      <c r="D237" s="90"/>
      <c r="E237" s="90"/>
      <c r="F237" s="90"/>
      <c r="G237" s="45"/>
      <c r="H237" s="45"/>
      <c r="K237" s="103">
        <f t="shared" si="78"/>
        <v>0</v>
      </c>
      <c r="L237" s="103">
        <f t="shared" si="78"/>
        <v>0</v>
      </c>
    </row>
    <row r="238" spans="1:12" ht="16.5" customHeight="1">
      <c r="A238" s="22"/>
      <c r="B238" s="24" t="s">
        <v>328</v>
      </c>
      <c r="C238" s="89"/>
      <c r="D238" s="90"/>
      <c r="E238" s="90"/>
      <c r="F238" s="90"/>
      <c r="G238" s="45"/>
      <c r="H238" s="45"/>
      <c r="K238" s="103">
        <f t="shared" si="78"/>
        <v>0</v>
      </c>
      <c r="L238" s="103">
        <f t="shared" si="78"/>
        <v>0</v>
      </c>
    </row>
    <row r="239" spans="1:12" ht="16.5" customHeight="1">
      <c r="A239" s="17" t="s">
        <v>416</v>
      </c>
      <c r="B239" s="24" t="s">
        <v>408</v>
      </c>
      <c r="C239" s="89"/>
      <c r="D239" s="90">
        <v>219000</v>
      </c>
      <c r="E239" s="90">
        <v>207000</v>
      </c>
      <c r="F239" s="90">
        <v>82450</v>
      </c>
      <c r="G239" s="45">
        <v>82442.5</v>
      </c>
      <c r="H239" s="45">
        <v>19390</v>
      </c>
      <c r="J239" s="5">
        <v>63052.5</v>
      </c>
      <c r="K239" s="103">
        <f t="shared" si="78"/>
        <v>19390</v>
      </c>
      <c r="L239" s="103">
        <f t="shared" si="78"/>
        <v>0</v>
      </c>
    </row>
    <row r="240" spans="1:12" ht="16.5" customHeight="1">
      <c r="A240" s="17"/>
      <c r="B240" s="24" t="s">
        <v>328</v>
      </c>
      <c r="C240" s="89"/>
      <c r="D240" s="90"/>
      <c r="E240" s="90"/>
      <c r="F240" s="90"/>
      <c r="G240" s="45"/>
      <c r="H240" s="45"/>
      <c r="K240" s="103">
        <f t="shared" si="78"/>
        <v>0</v>
      </c>
      <c r="L240" s="103">
        <f t="shared" si="78"/>
        <v>0</v>
      </c>
    </row>
    <row r="241" spans="1:12" ht="16.5" customHeight="1">
      <c r="A241" s="17" t="s">
        <v>417</v>
      </c>
      <c r="B241" s="24" t="s">
        <v>410</v>
      </c>
      <c r="C241" s="89"/>
      <c r="D241" s="90">
        <v>9588790</v>
      </c>
      <c r="E241" s="90">
        <v>9588790</v>
      </c>
      <c r="F241" s="90">
        <v>9588790</v>
      </c>
      <c r="G241" s="45">
        <v>9588777.4700000007</v>
      </c>
      <c r="H241" s="45">
        <v>168738.67</v>
      </c>
      <c r="J241" s="5">
        <v>9420038.8000000007</v>
      </c>
      <c r="K241" s="103">
        <f t="shared" si="78"/>
        <v>168738.66999999993</v>
      </c>
      <c r="L241" s="103">
        <f t="shared" si="78"/>
        <v>0</v>
      </c>
    </row>
    <row r="242" spans="1:12" ht="16.5" customHeight="1">
      <c r="A242" s="17"/>
      <c r="B242" s="24" t="s">
        <v>328</v>
      </c>
      <c r="C242" s="89"/>
      <c r="D242" s="90"/>
      <c r="E242" s="90"/>
      <c r="F242" s="90"/>
      <c r="G242" s="45">
        <v>-48325.91</v>
      </c>
      <c r="H242" s="45">
        <v>-748.35</v>
      </c>
      <c r="J242" s="5">
        <v>-47577.56</v>
      </c>
      <c r="K242" s="103">
        <f t="shared" si="78"/>
        <v>-748.35000000000582</v>
      </c>
      <c r="L242" s="103">
        <f t="shared" si="78"/>
        <v>5.7980287238024175E-12</v>
      </c>
    </row>
    <row r="243" spans="1:12">
      <c r="A243" s="17"/>
      <c r="B243" s="20" t="s">
        <v>411</v>
      </c>
      <c r="C243" s="89">
        <f t="shared" ref="C243:H243" si="84">C88+C106+C140+C166+C170+C174+C185+C191+C196+C209+C215+C219+C233+C238+C240+C242</f>
        <v>0</v>
      </c>
      <c r="D243" s="89">
        <f t="shared" si="84"/>
        <v>0</v>
      </c>
      <c r="E243" s="89">
        <f t="shared" si="84"/>
        <v>0</v>
      </c>
      <c r="F243" s="89">
        <f t="shared" si="84"/>
        <v>0</v>
      </c>
      <c r="G243" s="89">
        <f t="shared" si="84"/>
        <v>-130238.39999999999</v>
      </c>
      <c r="H243" s="89">
        <f t="shared" si="84"/>
        <v>-7060.68</v>
      </c>
      <c r="J243" s="5">
        <v>-123177.72</v>
      </c>
      <c r="K243" s="103">
        <f t="shared" si="78"/>
        <v>-7060.679999999993</v>
      </c>
      <c r="L243" s="103">
        <f t="shared" si="78"/>
        <v>-7.2759576141834259E-12</v>
      </c>
    </row>
    <row r="244" spans="1:12" ht="30">
      <c r="A244" s="17" t="s">
        <v>208</v>
      </c>
      <c r="B244" s="20" t="s">
        <v>193</v>
      </c>
      <c r="C244" s="89">
        <f t="shared" ref="C244:H244" si="85">C245</f>
        <v>0</v>
      </c>
      <c r="D244" s="89">
        <f t="shared" si="85"/>
        <v>268382000</v>
      </c>
      <c r="E244" s="89">
        <f t="shared" si="85"/>
        <v>268382000</v>
      </c>
      <c r="F244" s="89">
        <f t="shared" si="85"/>
        <v>159897890</v>
      </c>
      <c r="G244" s="89">
        <f t="shared" si="85"/>
        <v>159613190</v>
      </c>
      <c r="H244" s="89">
        <f t="shared" si="85"/>
        <v>25716270</v>
      </c>
      <c r="L244" s="103">
        <f>H244-K244</f>
        <v>25716270</v>
      </c>
    </row>
    <row r="245" spans="1:12">
      <c r="A245" s="17" t="s">
        <v>420</v>
      </c>
      <c r="B245" s="20" t="s">
        <v>412</v>
      </c>
      <c r="C245" s="89">
        <f t="shared" ref="C245:H245" si="86">C246+C256</f>
        <v>0</v>
      </c>
      <c r="D245" s="89">
        <f t="shared" si="86"/>
        <v>268382000</v>
      </c>
      <c r="E245" s="89">
        <f t="shared" si="86"/>
        <v>268382000</v>
      </c>
      <c r="F245" s="89">
        <f t="shared" si="86"/>
        <v>159897890</v>
      </c>
      <c r="G245" s="89">
        <f t="shared" si="86"/>
        <v>159613190</v>
      </c>
      <c r="H245" s="89">
        <f t="shared" si="86"/>
        <v>25716270</v>
      </c>
      <c r="L245" s="103">
        <f>H245-K245</f>
        <v>25716270</v>
      </c>
    </row>
    <row r="246" spans="1:12" ht="30">
      <c r="A246" s="17" t="s">
        <v>422</v>
      </c>
      <c r="B246" s="20" t="s">
        <v>414</v>
      </c>
      <c r="C246" s="89">
        <f t="shared" ref="C246:H246" si="87">C247+C250+C248+C249+C254+C255</f>
        <v>0</v>
      </c>
      <c r="D246" s="89">
        <f t="shared" si="87"/>
        <v>268382000</v>
      </c>
      <c r="E246" s="89">
        <f t="shared" si="87"/>
        <v>268382000</v>
      </c>
      <c r="F246" s="89">
        <f t="shared" si="87"/>
        <v>159897890</v>
      </c>
      <c r="G246" s="89">
        <f t="shared" si="87"/>
        <v>159613190</v>
      </c>
      <c r="H246" s="89">
        <f t="shared" si="87"/>
        <v>25716270</v>
      </c>
      <c r="L246" s="103">
        <f>H246-K246</f>
        <v>25716270</v>
      </c>
    </row>
    <row r="247" spans="1:12" ht="30">
      <c r="A247" s="17"/>
      <c r="B247" s="24" t="s">
        <v>483</v>
      </c>
      <c r="C247" s="89"/>
      <c r="D247" s="90">
        <v>244790000</v>
      </c>
      <c r="E247" s="90">
        <v>244790000</v>
      </c>
      <c r="F247" s="90">
        <v>145861000</v>
      </c>
      <c r="G247" s="89">
        <v>145859536</v>
      </c>
      <c r="H247" s="89">
        <v>23356410</v>
      </c>
      <c r="J247" s="5">
        <v>122503126</v>
      </c>
      <c r="K247" s="46">
        <f>G247-J247</f>
        <v>23356410</v>
      </c>
      <c r="L247" s="46">
        <f>H247-K247</f>
        <v>0</v>
      </c>
    </row>
    <row r="248" spans="1:12" ht="30">
      <c r="A248" s="17"/>
      <c r="B248" s="24" t="s">
        <v>484</v>
      </c>
      <c r="C248" s="89"/>
      <c r="D248" s="90">
        <v>1940000</v>
      </c>
      <c r="E248" s="90">
        <v>1940000</v>
      </c>
      <c r="F248" s="90">
        <v>1118000</v>
      </c>
      <c r="G248" s="89">
        <v>1040759</v>
      </c>
      <c r="H248" s="89">
        <v>165315</v>
      </c>
      <c r="J248" s="5">
        <v>875444</v>
      </c>
      <c r="K248" s="46">
        <f t="shared" ref="K248:K266" si="88">G248-J248</f>
        <v>165315</v>
      </c>
      <c r="L248" s="46">
        <f t="shared" ref="L248:L266" si="89">H248-K248</f>
        <v>0</v>
      </c>
    </row>
    <row r="249" spans="1:12" ht="30">
      <c r="A249" s="17"/>
      <c r="B249" s="24" t="s">
        <v>485</v>
      </c>
      <c r="C249" s="89"/>
      <c r="D249" s="90">
        <v>510000</v>
      </c>
      <c r="E249" s="90">
        <v>510000</v>
      </c>
      <c r="F249" s="90">
        <v>271370</v>
      </c>
      <c r="G249" s="89">
        <v>271363</v>
      </c>
      <c r="H249" s="89">
        <v>51271</v>
      </c>
      <c r="J249" s="5">
        <v>220092</v>
      </c>
      <c r="K249" s="46">
        <f t="shared" si="88"/>
        <v>51271</v>
      </c>
      <c r="L249" s="46">
        <f t="shared" si="89"/>
        <v>0</v>
      </c>
    </row>
    <row r="250" spans="1:12" ht="45">
      <c r="A250" s="17"/>
      <c r="B250" s="102" t="s">
        <v>486</v>
      </c>
      <c r="C250" s="89">
        <f t="shared" ref="C250:H250" si="90">C251+C252+C253</f>
        <v>0</v>
      </c>
      <c r="D250" s="89">
        <f t="shared" si="90"/>
        <v>20462000</v>
      </c>
      <c r="E250" s="89">
        <f t="shared" si="90"/>
        <v>20462000</v>
      </c>
      <c r="F250" s="89">
        <f t="shared" si="90"/>
        <v>12322520</v>
      </c>
      <c r="G250" s="89">
        <f t="shared" si="90"/>
        <v>12320420</v>
      </c>
      <c r="H250" s="89">
        <f t="shared" si="90"/>
        <v>2143274</v>
      </c>
      <c r="J250" s="5">
        <v>10177146</v>
      </c>
      <c r="K250" s="46">
        <f t="shared" si="88"/>
        <v>2143274</v>
      </c>
      <c r="L250" s="46">
        <f t="shared" si="89"/>
        <v>0</v>
      </c>
    </row>
    <row r="251" spans="1:12" ht="75">
      <c r="A251" s="17"/>
      <c r="B251" s="24" t="s">
        <v>415</v>
      </c>
      <c r="C251" s="89"/>
      <c r="D251" s="90">
        <v>8390000</v>
      </c>
      <c r="E251" s="90">
        <v>8390000</v>
      </c>
      <c r="F251" s="90">
        <v>5106680</v>
      </c>
      <c r="G251" s="89">
        <v>5106672</v>
      </c>
      <c r="H251" s="89">
        <v>872317</v>
      </c>
      <c r="J251" s="5">
        <v>4234355</v>
      </c>
      <c r="K251" s="46">
        <f t="shared" si="88"/>
        <v>872317</v>
      </c>
      <c r="L251" s="46">
        <f t="shared" si="89"/>
        <v>0</v>
      </c>
    </row>
    <row r="252" spans="1:12" ht="75">
      <c r="A252" s="17"/>
      <c r="B252" s="24" t="s">
        <v>507</v>
      </c>
      <c r="C252" s="89"/>
      <c r="D252" s="90">
        <v>9360000</v>
      </c>
      <c r="E252" s="90">
        <v>9360000</v>
      </c>
      <c r="F252" s="90">
        <v>5713840</v>
      </c>
      <c r="G252" s="89">
        <v>5713831</v>
      </c>
      <c r="H252" s="89">
        <v>968282</v>
      </c>
      <c r="J252" s="5">
        <v>4745549</v>
      </c>
      <c r="K252" s="46">
        <f t="shared" si="88"/>
        <v>968282</v>
      </c>
      <c r="L252" s="46">
        <f t="shared" si="89"/>
        <v>0</v>
      </c>
    </row>
    <row r="253" spans="1:12" ht="60">
      <c r="A253" s="17"/>
      <c r="B253" s="24" t="s">
        <v>506</v>
      </c>
      <c r="C253" s="89"/>
      <c r="D253" s="90">
        <v>2712000</v>
      </c>
      <c r="E253" s="90">
        <v>2712000</v>
      </c>
      <c r="F253" s="90">
        <v>1502000</v>
      </c>
      <c r="G253" s="89">
        <v>1499917</v>
      </c>
      <c r="H253" s="89">
        <v>302675</v>
      </c>
      <c r="J253" s="5">
        <v>1197242</v>
      </c>
      <c r="K253" s="46">
        <f t="shared" si="88"/>
        <v>302675</v>
      </c>
      <c r="L253" s="46">
        <f t="shared" si="89"/>
        <v>0</v>
      </c>
    </row>
    <row r="254" spans="1:12" ht="45">
      <c r="A254" s="17"/>
      <c r="B254" s="24" t="s">
        <v>487</v>
      </c>
      <c r="C254" s="89"/>
      <c r="D254" s="90">
        <v>0</v>
      </c>
      <c r="E254" s="90">
        <v>0</v>
      </c>
      <c r="F254" s="90"/>
      <c r="G254" s="89"/>
      <c r="H254" s="89"/>
      <c r="K254" s="46">
        <f t="shared" si="88"/>
        <v>0</v>
      </c>
      <c r="L254" s="46">
        <f t="shared" si="89"/>
        <v>0</v>
      </c>
    </row>
    <row r="255" spans="1:12" ht="45">
      <c r="A255" s="17"/>
      <c r="B255" s="24" t="s">
        <v>504</v>
      </c>
      <c r="C255" s="89"/>
      <c r="D255" s="90">
        <v>680000</v>
      </c>
      <c r="E255" s="90">
        <v>680000</v>
      </c>
      <c r="F255" s="90">
        <v>325000</v>
      </c>
      <c r="G255" s="89">
        <v>121112</v>
      </c>
      <c r="H255" s="89"/>
      <c r="J255" s="5">
        <v>121112</v>
      </c>
      <c r="K255" s="46">
        <f t="shared" si="88"/>
        <v>0</v>
      </c>
      <c r="L255" s="46">
        <f t="shared" si="89"/>
        <v>0</v>
      </c>
    </row>
    <row r="256" spans="1:12">
      <c r="A256" s="17" t="s">
        <v>428</v>
      </c>
      <c r="B256" s="20" t="s">
        <v>488</v>
      </c>
      <c r="C256" s="89">
        <f t="shared" ref="C256:H256" si="91">C257+C258</f>
        <v>0</v>
      </c>
      <c r="D256" s="89">
        <f t="shared" si="91"/>
        <v>0</v>
      </c>
      <c r="E256" s="89">
        <f t="shared" si="91"/>
        <v>0</v>
      </c>
      <c r="F256" s="89">
        <f t="shared" si="91"/>
        <v>0</v>
      </c>
      <c r="G256" s="89">
        <f t="shared" si="91"/>
        <v>0</v>
      </c>
      <c r="H256" s="89">
        <f t="shared" si="91"/>
        <v>0</v>
      </c>
      <c r="K256" s="46">
        <f t="shared" si="88"/>
        <v>0</v>
      </c>
      <c r="L256" s="46">
        <f t="shared" si="89"/>
        <v>0</v>
      </c>
    </row>
    <row r="257" spans="1:12" ht="45">
      <c r="A257" s="17"/>
      <c r="B257" s="24" t="s">
        <v>489</v>
      </c>
      <c r="C257" s="89"/>
      <c r="D257" s="90"/>
      <c r="E257" s="90"/>
      <c r="F257" s="90"/>
      <c r="G257" s="89"/>
      <c r="H257" s="89"/>
      <c r="K257" s="46">
        <f t="shared" si="88"/>
        <v>0</v>
      </c>
      <c r="L257" s="46">
        <f t="shared" si="89"/>
        <v>0</v>
      </c>
    </row>
    <row r="258" spans="1:12" ht="30">
      <c r="A258" s="17"/>
      <c r="B258" s="24" t="s">
        <v>490</v>
      </c>
      <c r="C258" s="89"/>
      <c r="D258" s="90"/>
      <c r="E258" s="90"/>
      <c r="F258" s="90"/>
      <c r="G258" s="89"/>
      <c r="H258" s="89"/>
      <c r="K258" s="46">
        <f t="shared" si="88"/>
        <v>0</v>
      </c>
      <c r="L258" s="46">
        <f t="shared" si="89"/>
        <v>0</v>
      </c>
    </row>
    <row r="259" spans="1:12">
      <c r="A259" s="17" t="s">
        <v>430</v>
      </c>
      <c r="B259" s="49" t="s">
        <v>418</v>
      </c>
      <c r="C259" s="93">
        <f>+C260</f>
        <v>0</v>
      </c>
      <c r="D259" s="93">
        <f t="shared" ref="D259:H261" si="92">+D260</f>
        <v>44213000</v>
      </c>
      <c r="E259" s="93">
        <f t="shared" si="92"/>
        <v>44213000</v>
      </c>
      <c r="F259" s="93">
        <f t="shared" si="92"/>
        <v>42969490</v>
      </c>
      <c r="G259" s="93">
        <f t="shared" si="92"/>
        <v>42969421</v>
      </c>
      <c r="H259" s="93">
        <f t="shared" si="92"/>
        <v>6505046</v>
      </c>
      <c r="K259" s="46">
        <f t="shared" si="88"/>
        <v>42969421</v>
      </c>
      <c r="L259" s="46">
        <f t="shared" si="89"/>
        <v>-36464375</v>
      </c>
    </row>
    <row r="260" spans="1:12" ht="16.5" customHeight="1">
      <c r="A260" s="17" t="s">
        <v>432</v>
      </c>
      <c r="B260" s="49" t="s">
        <v>189</v>
      </c>
      <c r="C260" s="93">
        <f>+C261</f>
        <v>0</v>
      </c>
      <c r="D260" s="93">
        <f t="shared" si="92"/>
        <v>44213000</v>
      </c>
      <c r="E260" s="93">
        <f t="shared" si="92"/>
        <v>44213000</v>
      </c>
      <c r="F260" s="93">
        <f t="shared" si="92"/>
        <v>42969490</v>
      </c>
      <c r="G260" s="93">
        <f t="shared" si="92"/>
        <v>42969421</v>
      </c>
      <c r="H260" s="93">
        <f t="shared" si="92"/>
        <v>6505046</v>
      </c>
      <c r="K260" s="46">
        <f t="shared" si="88"/>
        <v>42969421</v>
      </c>
      <c r="L260" s="46">
        <f t="shared" si="89"/>
        <v>-36464375</v>
      </c>
    </row>
    <row r="261" spans="1:12" ht="16.5" customHeight="1">
      <c r="A261" s="17" t="s">
        <v>434</v>
      </c>
      <c r="B261" s="20" t="s">
        <v>419</v>
      </c>
      <c r="C261" s="93">
        <f>+C262</f>
        <v>0</v>
      </c>
      <c r="D261" s="93">
        <f t="shared" si="92"/>
        <v>44213000</v>
      </c>
      <c r="E261" s="93">
        <f t="shared" si="92"/>
        <v>44213000</v>
      </c>
      <c r="F261" s="93">
        <f t="shared" si="92"/>
        <v>42969490</v>
      </c>
      <c r="G261" s="93">
        <f t="shared" si="92"/>
        <v>42969421</v>
      </c>
      <c r="H261" s="93">
        <f t="shared" si="92"/>
        <v>6505046</v>
      </c>
      <c r="K261" s="46">
        <f t="shared" si="88"/>
        <v>42969421</v>
      </c>
      <c r="L261" s="46">
        <f t="shared" si="89"/>
        <v>-36464375</v>
      </c>
    </row>
    <row r="262" spans="1:12" ht="16.5" customHeight="1">
      <c r="A262" s="22" t="s">
        <v>436</v>
      </c>
      <c r="B262" s="49" t="s">
        <v>421</v>
      </c>
      <c r="C262" s="88">
        <f t="shared" ref="C262:H262" si="93">C263</f>
        <v>0</v>
      </c>
      <c r="D262" s="88">
        <f t="shared" si="93"/>
        <v>44213000</v>
      </c>
      <c r="E262" s="88">
        <f t="shared" si="93"/>
        <v>44213000</v>
      </c>
      <c r="F262" s="88">
        <f t="shared" si="93"/>
        <v>42969490</v>
      </c>
      <c r="G262" s="88">
        <f t="shared" si="93"/>
        <v>42969421</v>
      </c>
      <c r="H262" s="88">
        <f t="shared" si="93"/>
        <v>6505046</v>
      </c>
      <c r="K262" s="46">
        <f t="shared" si="88"/>
        <v>42969421</v>
      </c>
      <c r="L262" s="46">
        <f t="shared" si="89"/>
        <v>-36464375</v>
      </c>
    </row>
    <row r="263" spans="1:12" ht="16.5" customHeight="1">
      <c r="A263" s="22" t="s">
        <v>438</v>
      </c>
      <c r="B263" s="49" t="s">
        <v>423</v>
      </c>
      <c r="C263" s="88">
        <f t="shared" ref="C263:H263" si="94">C265+C266+C267</f>
        <v>0</v>
      </c>
      <c r="D263" s="88">
        <f t="shared" si="94"/>
        <v>44213000</v>
      </c>
      <c r="E263" s="88">
        <f t="shared" si="94"/>
        <v>44213000</v>
      </c>
      <c r="F263" s="88">
        <f t="shared" si="94"/>
        <v>42969490</v>
      </c>
      <c r="G263" s="88">
        <f t="shared" si="94"/>
        <v>42969421</v>
      </c>
      <c r="H263" s="88">
        <f t="shared" si="94"/>
        <v>6505046</v>
      </c>
      <c r="K263" s="46">
        <f t="shared" si="88"/>
        <v>42969421</v>
      </c>
      <c r="L263" s="46">
        <f t="shared" si="89"/>
        <v>-36464375</v>
      </c>
    </row>
    <row r="264" spans="1:12" ht="16.5" customHeight="1">
      <c r="A264" s="17" t="s">
        <v>440</v>
      </c>
      <c r="B264" s="49" t="s">
        <v>424</v>
      </c>
      <c r="C264" s="88">
        <f t="shared" ref="C264:H264" si="95">C265</f>
        <v>0</v>
      </c>
      <c r="D264" s="88">
        <f t="shared" si="95"/>
        <v>33602000</v>
      </c>
      <c r="E264" s="88">
        <f t="shared" si="95"/>
        <v>33602000</v>
      </c>
      <c r="F264" s="88">
        <f t="shared" si="95"/>
        <v>33164000</v>
      </c>
      <c r="G264" s="88">
        <f t="shared" si="95"/>
        <v>33163945</v>
      </c>
      <c r="H264" s="88">
        <f t="shared" si="95"/>
        <v>4905033</v>
      </c>
      <c r="K264" s="46">
        <f t="shared" si="88"/>
        <v>33163945</v>
      </c>
      <c r="L264" s="46">
        <f t="shared" si="89"/>
        <v>-28258912</v>
      </c>
    </row>
    <row r="265" spans="1:12" ht="16.5" customHeight="1">
      <c r="A265" s="22" t="s">
        <v>442</v>
      </c>
      <c r="B265" s="50" t="s">
        <v>425</v>
      </c>
      <c r="C265" s="89"/>
      <c r="D265" s="90">
        <v>33602000</v>
      </c>
      <c r="E265" s="90">
        <v>33602000</v>
      </c>
      <c r="F265" s="90">
        <v>33164000</v>
      </c>
      <c r="G265" s="45">
        <v>33163945</v>
      </c>
      <c r="H265" s="45">
        <v>4905033</v>
      </c>
      <c r="J265" s="5">
        <v>28258912</v>
      </c>
      <c r="K265" s="46">
        <f t="shared" si="88"/>
        <v>4905033</v>
      </c>
      <c r="L265" s="46">
        <f t="shared" si="89"/>
        <v>0</v>
      </c>
    </row>
    <row r="266" spans="1:12" ht="16.5" customHeight="1">
      <c r="A266" s="22" t="s">
        <v>443</v>
      </c>
      <c r="B266" s="50" t="s">
        <v>426</v>
      </c>
      <c r="C266" s="89"/>
      <c r="D266" s="90">
        <v>10611000</v>
      </c>
      <c r="E266" s="90">
        <v>10611000</v>
      </c>
      <c r="F266" s="90">
        <v>9805490</v>
      </c>
      <c r="G266" s="45">
        <v>9805476</v>
      </c>
      <c r="H266" s="45">
        <v>1600013</v>
      </c>
      <c r="J266" s="5">
        <v>8205463</v>
      </c>
      <c r="K266" s="46">
        <f t="shared" si="88"/>
        <v>1600013</v>
      </c>
      <c r="L266" s="46">
        <f t="shared" si="89"/>
        <v>0</v>
      </c>
    </row>
    <row r="267" spans="1:12" ht="16.5" customHeight="1">
      <c r="A267" s="22"/>
      <c r="B267" s="28" t="s">
        <v>427</v>
      </c>
      <c r="C267" s="89"/>
      <c r="D267" s="90"/>
      <c r="E267" s="90"/>
      <c r="F267" s="90"/>
      <c r="G267" s="45"/>
      <c r="H267" s="45"/>
    </row>
    <row r="268" spans="1:12" ht="30">
      <c r="A268" s="22" t="s">
        <v>211</v>
      </c>
      <c r="B268" s="51" t="s">
        <v>195</v>
      </c>
      <c r="C268" s="86">
        <f t="shared" ref="C268:H268" si="96">C273+C269</f>
        <v>0</v>
      </c>
      <c r="D268" s="86">
        <f t="shared" si="96"/>
        <v>0</v>
      </c>
      <c r="E268" s="86">
        <f t="shared" si="96"/>
        <v>0</v>
      </c>
      <c r="F268" s="86">
        <f t="shared" si="96"/>
        <v>0</v>
      </c>
      <c r="G268" s="86">
        <f t="shared" si="96"/>
        <v>0</v>
      </c>
      <c r="H268" s="86">
        <f t="shared" si="96"/>
        <v>0</v>
      </c>
    </row>
    <row r="269" spans="1:12">
      <c r="A269" s="22" t="s">
        <v>445</v>
      </c>
      <c r="B269" s="51" t="s">
        <v>429</v>
      </c>
      <c r="C269" s="86">
        <f t="shared" ref="C269:H269" si="97">C270+C271+C272</f>
        <v>0</v>
      </c>
      <c r="D269" s="86">
        <f t="shared" si="97"/>
        <v>0</v>
      </c>
      <c r="E269" s="86">
        <f t="shared" si="97"/>
        <v>0</v>
      </c>
      <c r="F269" s="86">
        <f t="shared" si="97"/>
        <v>0</v>
      </c>
      <c r="G269" s="86">
        <f t="shared" si="97"/>
        <v>0</v>
      </c>
      <c r="H269" s="86">
        <f t="shared" si="97"/>
        <v>0</v>
      </c>
    </row>
    <row r="270" spans="1:12">
      <c r="A270" s="22" t="s">
        <v>446</v>
      </c>
      <c r="B270" s="51" t="s">
        <v>431</v>
      </c>
      <c r="C270" s="86"/>
      <c r="D270" s="90"/>
      <c r="E270" s="90"/>
      <c r="F270" s="90"/>
      <c r="G270" s="86"/>
      <c r="H270" s="86"/>
    </row>
    <row r="271" spans="1:12">
      <c r="A271" s="22" t="s">
        <v>447</v>
      </c>
      <c r="B271" s="51" t="s">
        <v>433</v>
      </c>
      <c r="C271" s="86"/>
      <c r="D271" s="90"/>
      <c r="E271" s="90"/>
      <c r="F271" s="90"/>
      <c r="G271" s="86"/>
      <c r="H271" s="86"/>
    </row>
    <row r="272" spans="1:12">
      <c r="A272" s="22" t="s">
        <v>448</v>
      </c>
      <c r="B272" s="51" t="s">
        <v>435</v>
      </c>
      <c r="C272" s="86"/>
      <c r="D272" s="90"/>
      <c r="E272" s="90"/>
      <c r="F272" s="90"/>
      <c r="G272" s="86"/>
      <c r="H272" s="86"/>
    </row>
    <row r="273" spans="1:8">
      <c r="A273" s="22" t="s">
        <v>449</v>
      </c>
      <c r="B273" s="51" t="s">
        <v>437</v>
      </c>
      <c r="C273" s="86">
        <f t="shared" ref="C273:H273" si="98">C274+C275+C276</f>
        <v>0</v>
      </c>
      <c r="D273" s="86">
        <f t="shared" si="98"/>
        <v>0</v>
      </c>
      <c r="E273" s="86">
        <f t="shared" si="98"/>
        <v>0</v>
      </c>
      <c r="F273" s="86">
        <f t="shared" si="98"/>
        <v>0</v>
      </c>
      <c r="G273" s="86">
        <f t="shared" si="98"/>
        <v>0</v>
      </c>
      <c r="H273" s="86">
        <f t="shared" si="98"/>
        <v>0</v>
      </c>
    </row>
    <row r="274" spans="1:8">
      <c r="A274" s="22" t="s">
        <v>450</v>
      </c>
      <c r="B274" s="52" t="s">
        <v>439</v>
      </c>
      <c r="C274" s="45"/>
      <c r="D274" s="90"/>
      <c r="E274" s="90"/>
      <c r="F274" s="90"/>
      <c r="G274" s="45"/>
      <c r="H274" s="45"/>
    </row>
    <row r="275" spans="1:8">
      <c r="A275" s="22" t="s">
        <v>452</v>
      </c>
      <c r="B275" s="52" t="s">
        <v>441</v>
      </c>
      <c r="C275" s="45"/>
      <c r="D275" s="90"/>
      <c r="E275" s="90"/>
      <c r="F275" s="90"/>
      <c r="G275" s="45"/>
      <c r="H275" s="45"/>
    </row>
    <row r="276" spans="1:8">
      <c r="A276" s="22" t="s">
        <v>454</v>
      </c>
      <c r="B276" s="52" t="s">
        <v>435</v>
      </c>
      <c r="C276" s="45"/>
      <c r="D276" s="90"/>
      <c r="E276" s="90"/>
      <c r="F276" s="90"/>
      <c r="G276" s="45"/>
      <c r="H276" s="45"/>
    </row>
    <row r="277" spans="1:8">
      <c r="A277" s="22" t="s">
        <v>455</v>
      </c>
      <c r="B277" s="51" t="s">
        <v>444</v>
      </c>
      <c r="C277" s="86">
        <f>C278</f>
        <v>0</v>
      </c>
      <c r="D277" s="86">
        <f t="shared" ref="D277:H278" si="99">D278</f>
        <v>0</v>
      </c>
      <c r="E277" s="86">
        <f t="shared" si="99"/>
        <v>0</v>
      </c>
      <c r="F277" s="86">
        <f t="shared" si="99"/>
        <v>0</v>
      </c>
      <c r="G277" s="86">
        <f t="shared" si="99"/>
        <v>0</v>
      </c>
      <c r="H277" s="86">
        <f t="shared" si="99"/>
        <v>0</v>
      </c>
    </row>
    <row r="278" spans="1:8">
      <c r="A278" s="22" t="s">
        <v>456</v>
      </c>
      <c r="B278" s="51" t="s">
        <v>189</v>
      </c>
      <c r="C278" s="86">
        <f>C279</f>
        <v>0</v>
      </c>
      <c r="D278" s="86">
        <f t="shared" si="99"/>
        <v>0</v>
      </c>
      <c r="E278" s="86">
        <f t="shared" si="99"/>
        <v>0</v>
      </c>
      <c r="F278" s="86">
        <f t="shared" si="99"/>
        <v>0</v>
      </c>
      <c r="G278" s="86">
        <f t="shared" si="99"/>
        <v>0</v>
      </c>
      <c r="H278" s="86">
        <f t="shared" si="99"/>
        <v>0</v>
      </c>
    </row>
    <row r="279" spans="1:8" ht="30">
      <c r="A279" s="22" t="s">
        <v>457</v>
      </c>
      <c r="B279" s="51" t="s">
        <v>195</v>
      </c>
      <c r="C279" s="86">
        <f t="shared" ref="C279:H279" si="100">C282</f>
        <v>0</v>
      </c>
      <c r="D279" s="86">
        <f t="shared" si="100"/>
        <v>0</v>
      </c>
      <c r="E279" s="86">
        <f t="shared" si="100"/>
        <v>0</v>
      </c>
      <c r="F279" s="86">
        <f t="shared" si="100"/>
        <v>0</v>
      </c>
      <c r="G279" s="86">
        <f t="shared" si="100"/>
        <v>0</v>
      </c>
      <c r="H279" s="86">
        <f t="shared" si="100"/>
        <v>0</v>
      </c>
    </row>
    <row r="280" spans="1:8">
      <c r="A280" s="22" t="s">
        <v>458</v>
      </c>
      <c r="B280" s="51" t="s">
        <v>206</v>
      </c>
      <c r="C280" s="86">
        <f t="shared" ref="C280:C285" si="101">C281</f>
        <v>0</v>
      </c>
      <c r="D280" s="86">
        <f t="shared" ref="D280:H282" si="102">D281</f>
        <v>0</v>
      </c>
      <c r="E280" s="86">
        <f t="shared" si="102"/>
        <v>0</v>
      </c>
      <c r="F280" s="86">
        <f t="shared" si="102"/>
        <v>0</v>
      </c>
      <c r="G280" s="86">
        <f t="shared" si="102"/>
        <v>0</v>
      </c>
      <c r="H280" s="86">
        <f t="shared" si="102"/>
        <v>0</v>
      </c>
    </row>
    <row r="281" spans="1:8">
      <c r="A281" s="22" t="s">
        <v>459</v>
      </c>
      <c r="B281" s="51" t="s">
        <v>189</v>
      </c>
      <c r="C281" s="86">
        <f t="shared" si="101"/>
        <v>0</v>
      </c>
      <c r="D281" s="86">
        <f t="shared" si="102"/>
        <v>0</v>
      </c>
      <c r="E281" s="86">
        <f t="shared" si="102"/>
        <v>0</v>
      </c>
      <c r="F281" s="86">
        <f t="shared" si="102"/>
        <v>0</v>
      </c>
      <c r="G281" s="86">
        <f t="shared" si="102"/>
        <v>0</v>
      </c>
      <c r="H281" s="86">
        <f t="shared" si="102"/>
        <v>0</v>
      </c>
    </row>
    <row r="282" spans="1:8" ht="30">
      <c r="A282" s="22" t="s">
        <v>460</v>
      </c>
      <c r="B282" s="52" t="s">
        <v>195</v>
      </c>
      <c r="C282" s="86">
        <f t="shared" si="101"/>
        <v>0</v>
      </c>
      <c r="D282" s="86">
        <f t="shared" si="102"/>
        <v>0</v>
      </c>
      <c r="E282" s="86">
        <f t="shared" si="102"/>
        <v>0</v>
      </c>
      <c r="F282" s="86">
        <f t="shared" si="102"/>
        <v>0</v>
      </c>
      <c r="G282" s="86">
        <f t="shared" si="102"/>
        <v>0</v>
      </c>
      <c r="H282" s="86">
        <f t="shared" si="102"/>
        <v>0</v>
      </c>
    </row>
    <row r="283" spans="1:8">
      <c r="A283" s="22" t="s">
        <v>461</v>
      </c>
      <c r="B283" s="51" t="s">
        <v>437</v>
      </c>
      <c r="C283" s="86">
        <f t="shared" si="101"/>
        <v>0</v>
      </c>
      <c r="D283" s="86">
        <f t="shared" ref="D283:H285" si="103">D284</f>
        <v>0</v>
      </c>
      <c r="E283" s="86">
        <f t="shared" si="103"/>
        <v>0</v>
      </c>
      <c r="F283" s="86">
        <f t="shared" si="103"/>
        <v>0</v>
      </c>
      <c r="G283" s="86">
        <f t="shared" si="103"/>
        <v>0</v>
      </c>
      <c r="H283" s="86">
        <f t="shared" si="103"/>
        <v>0</v>
      </c>
    </row>
    <row r="284" spans="1:8">
      <c r="A284" s="22" t="s">
        <v>462</v>
      </c>
      <c r="B284" s="51" t="s">
        <v>441</v>
      </c>
      <c r="C284" s="86">
        <f t="shared" si="101"/>
        <v>0</v>
      </c>
      <c r="D284" s="86">
        <f t="shared" si="103"/>
        <v>0</v>
      </c>
      <c r="E284" s="86">
        <f t="shared" si="103"/>
        <v>0</v>
      </c>
      <c r="F284" s="86">
        <f t="shared" si="103"/>
        <v>0</v>
      </c>
      <c r="G284" s="86">
        <f t="shared" si="103"/>
        <v>0</v>
      </c>
      <c r="H284" s="86">
        <f t="shared" si="103"/>
        <v>0</v>
      </c>
    </row>
    <row r="285" spans="1:8">
      <c r="A285" s="22" t="s">
        <v>463</v>
      </c>
      <c r="B285" s="51" t="s">
        <v>451</v>
      </c>
      <c r="C285" s="86">
        <f t="shared" si="101"/>
        <v>0</v>
      </c>
      <c r="D285" s="86">
        <f t="shared" si="103"/>
        <v>0</v>
      </c>
      <c r="E285" s="86">
        <f t="shared" si="103"/>
        <v>0</v>
      </c>
      <c r="F285" s="86">
        <f t="shared" si="103"/>
        <v>0</v>
      </c>
      <c r="G285" s="86">
        <f t="shared" si="103"/>
        <v>0</v>
      </c>
      <c r="H285" s="86">
        <f t="shared" si="103"/>
        <v>0</v>
      </c>
    </row>
    <row r="286" spans="1:8">
      <c r="A286" s="22" t="s">
        <v>464</v>
      </c>
      <c r="B286" s="52" t="s">
        <v>453</v>
      </c>
      <c r="C286" s="45"/>
      <c r="D286" s="90"/>
      <c r="E286" s="90"/>
      <c r="F286" s="90"/>
      <c r="G286" s="45"/>
      <c r="H286" s="45"/>
    </row>
    <row r="289" spans="2:6">
      <c r="B289" s="4" t="s">
        <v>518</v>
      </c>
      <c r="F289" s="4" t="s">
        <v>520</v>
      </c>
    </row>
    <row r="290" spans="2:6">
      <c r="B290" s="4" t="s">
        <v>519</v>
      </c>
      <c r="F290" s="4" t="s">
        <v>521</v>
      </c>
    </row>
  </sheetData>
  <protectedRanges>
    <protectedRange sqref="B2:B3 C1:C3" name="Zonă1_1" securityDescriptor="O:WDG:WDD:(A;;CC;;;WD)"/>
    <protectedRange sqref="B1" name="Zonă1_1_1_1_1_1" securityDescriptor="O:WDG:WDD:(A;;CC;;;WD)"/>
    <protectedRange sqref="G103:H105 G100:H101 H102" name="Zonă3_3"/>
    <protectedRange sqref="J70 J37:J40 J62:J66 J81:J85 J54:J57 J25:J33 J35 J46:J51" name="Zonă3"/>
  </protectedRanges>
  <printOptions horizontalCentered="1"/>
  <pageMargins left="0.17" right="0.18"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VENITURI</vt:lpstr>
      <vt:lpstr>CHELTUIELI</vt:lpstr>
      <vt:lpstr>CHELTUIELI!Zona_de_imprimat</vt:lpstr>
      <vt:lpstr>VENITURI!Zona_de_imprimat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emilias</cp:lastModifiedBy>
  <cp:lastPrinted>2022-07-12T07:04:20Z</cp:lastPrinted>
  <dcterms:created xsi:type="dcterms:W3CDTF">2020-08-07T11:14:11Z</dcterms:created>
  <dcterms:modified xsi:type="dcterms:W3CDTF">2022-07-12T07:04:25Z</dcterms:modified>
</cp:coreProperties>
</file>